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Kotitaloustaso" sheetId="2" state="visible" r:id="rId2"/>
    <sheet xmlns:r="http://schemas.openxmlformats.org/officeDocument/2006/relationships" name="Osuustoiminnallinen taso" sheetId="3" state="visible" r:id="rId3"/>
    <sheet xmlns:r="http://schemas.openxmlformats.org/officeDocument/2006/relationships" name="Ammattimainen taso" sheetId="4" state="visible" r:id="rId4"/>
    <sheet xmlns:r="http://schemas.openxmlformats.org/officeDocument/2006/relationships" name="Hyperskaalataso" sheetId="5" state="visible" r:id="rId5"/>
    <sheet xmlns:r="http://schemas.openxmlformats.org/officeDocument/2006/relationships" name="Työkapasiteettimatriisi" sheetId="6" state="visible" r:id="rId6"/>
    <sheet xmlns:r="http://schemas.openxmlformats.org/officeDocument/2006/relationships" name="Bitcoin-vertailu" sheetId="7" state="visible" r:id="rId7"/>
    <sheet xmlns:r="http://schemas.openxmlformats.org/officeDocument/2006/relationships" name="Humanoidirobotti" sheetId="8" state="visible" r:id="rId8"/>
    <sheet xmlns:r="http://schemas.openxmlformats.org/officeDocument/2006/relationships" name="EUR-Suomi-paikallistus" sheetId="9" state="visible" r:id="rId9"/>
    <sheet xmlns:r="http://schemas.openxmlformats.org/officeDocument/2006/relationships" name="Oletusten hallinta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$#,##0"/>
    <numFmt numFmtId="165" formatCode="$#,##0.00"/>
    <numFmt numFmtId="166" formatCode="$0.00"/>
    <numFmt numFmtId="167" formatCode="#,##0.0"/>
    <numFmt numFmtId="168" formatCode="$#,##0.0000"/>
    <numFmt numFmtId="169" formatCode="0.0"/>
    <numFmt numFmtId="170" formatCode="€#,##0"/>
    <numFmt numFmtId="171" formatCode="0.0%"/>
    <numFmt numFmtId="172" formatCode="€0.00"/>
    <numFmt numFmtId="173" formatCode="€#,##0.00"/>
    <numFmt numFmtId="174" formatCode="€#,##0.0000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i val="1"/>
      <color rgb="00444444"/>
      <sz val="11"/>
    </font>
    <font>
      <b val="1"/>
      <color rgb="001B4965"/>
      <sz val="13"/>
    </font>
    <font>
      <b val="1"/>
      <color rgb="00FFFFFF"/>
      <sz val="11"/>
    </font>
    <font>
      <b val="1"/>
    </font>
    <font>
      <i val="1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1B4965"/>
        <bgColor rgb="001B4965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E2E8F0"/>
        <bgColor rgb="00E2E8F0"/>
      </patternFill>
    </fill>
    <fill>
      <patternFill patternType="solid">
        <fgColor rgb="00CCE5FF"/>
        <bgColor rgb="00CCE5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5" fontId="0" fillId="5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165" fontId="5" fillId="5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167" fontId="0" fillId="5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8" fontId="0" fillId="5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164" fontId="0" fillId="5" borderId="1" applyAlignment="1" pivotButton="0" quotePrefix="0" xfId="0">
      <alignment vertical="top" wrapText="1"/>
    </xf>
    <xf numFmtId="2" fontId="0" fillId="5" borderId="1" applyAlignment="1" pivotButton="0" quotePrefix="0" xfId="0">
      <alignment vertical="top" wrapText="1"/>
    </xf>
    <xf numFmtId="169" fontId="0" fillId="5" borderId="1" applyAlignment="1" pivotButton="0" quotePrefix="0" xfId="0">
      <alignment vertical="top" wrapText="1"/>
    </xf>
    <xf numFmtId="170" fontId="0" fillId="4" borderId="1" applyAlignment="1" pivotButton="0" quotePrefix="0" xfId="0">
      <alignment vertical="top" wrapText="1"/>
    </xf>
    <xf numFmtId="171" fontId="0" fillId="4" borderId="1" applyAlignment="1" pivotButton="0" quotePrefix="0" xfId="0">
      <alignment vertical="top" wrapText="1"/>
    </xf>
    <xf numFmtId="172" fontId="0" fillId="4" borderId="1" applyAlignment="1" pivotButton="0" quotePrefix="0" xfId="0">
      <alignment vertical="top" wrapText="1"/>
    </xf>
    <xf numFmtId="173" fontId="0" fillId="5" borderId="1" applyAlignment="1" pivotButton="0" quotePrefix="0" xfId="0">
      <alignment vertical="top" wrapText="1"/>
    </xf>
    <xf numFmtId="173" fontId="5" fillId="5" borderId="1" applyAlignment="1" pivotButton="0" quotePrefix="0" xfId="0">
      <alignment vertical="top" wrapText="1"/>
    </xf>
    <xf numFmtId="3" fontId="0" fillId="5" borderId="1" applyAlignment="1" pivotButton="0" quotePrefix="0" xfId="0">
      <alignment vertical="top" wrapText="1"/>
    </xf>
    <xf numFmtId="168" fontId="5" fillId="5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168" fontId="5" fillId="6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168" fontId="0" fillId="6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2" fontId="0" fillId="4" borderId="1" applyAlignment="1" pivotButton="0" quotePrefix="0" xfId="0">
      <alignment vertical="top" wrapText="1"/>
    </xf>
    <xf numFmtId="174" fontId="5" fillId="5" borderId="1" applyAlignment="1" pivotButton="0" quotePrefix="0" xfId="0">
      <alignment vertical="top" wrapText="1"/>
    </xf>
    <xf numFmtId="174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90" customWidth="1" min="2" max="2"/>
  </cols>
  <sheetData>
    <row r="1">
      <c r="A1" s="1" t="inlineStr">
        <is>
          <t>Miksi tekoälyyn investoidaan biljoonia?</t>
        </is>
      </c>
    </row>
    <row r="2">
      <c r="A2" s="2" t="inlineStr">
        <is>
          <t>Täydentävä data-malli — Valto Loikkanen, CC BY 4.0 — faktojen aikarajaus 2026-08-13</t>
        </is>
      </c>
    </row>
    <row r="3"/>
    <row r="4">
      <c r="A4" s="3" t="inlineStr">
        <is>
          <t>Miten tätä työkirjaa käytetään</t>
        </is>
      </c>
    </row>
    <row r="5" ht="90" customHeight="1">
      <c r="A5" s="4" t="inlineStr">
        <is>
          <t>Joka välilehti noudattaa samaa sääntöä kuin emo-markdown-työkirjat: keltaiset solut ovat muokattavia SKENAARIO-OLETUKSIA (ei markkinafaktoja) — muuta niitä, ja joka alavirran kaava laskee uudelleen. Vihreät solut ovat HAVAITTUJA FAKTOJA (vahvistettuja hintoja/spesifikaatioita) — muuta näitä vain, jos sinulla on uudempi ensisijainen lähde. Harmaat solut ovat JOHDETTU/LASKELMA-kaavoja — älä kirjoita niiden päälle, muokkaa sen sijaan keltaisia syötteitä. Siniset solut ovat tämän paperin KANONISIA lukuja (se yksi luku, jota whitepaper todella käyttää, kun tasolla on molemmat: osittainen kerros- ja täysikerros-versio).</t>
        </is>
      </c>
    </row>
    <row r="6"/>
    <row r="7">
      <c r="A7" s="3" t="inlineStr">
        <is>
          <t>Välilehtihakemisto</t>
        </is>
      </c>
    </row>
    <row r="8">
      <c r="A8" s="5" t="inlineStr">
        <is>
          <t>Välilehti</t>
        </is>
      </c>
      <c r="B8" s="5" t="inlineStr">
        <is>
          <t>Mitä se sisältää</t>
        </is>
      </c>
    </row>
    <row r="9">
      <c r="A9" s="6" t="inlineStr">
        <is>
          <t>Kotitaloustaso</t>
        </is>
      </c>
      <c r="B9" s="7" t="inlineStr">
        <is>
          <t>Julkaisuresurssi #7 §2 — yksittäinen NVIDIA DGX Spark, täysi kustannuskäyrä</t>
        </is>
      </c>
    </row>
    <row r="10">
      <c r="A10" s="6" t="inlineStr">
        <is>
          <t>Osuustoiminnallinen taso</t>
        </is>
      </c>
      <c r="B10" s="7" t="inlineStr">
        <is>
          <t>Julkaisuresurssi #7 §3 + resurssi #10 §1a/1b — DGX Spark -pooli JA erillinen DGX Station -luokan skenaario, rinnakkain</t>
        </is>
      </c>
    </row>
    <row r="11">
      <c r="A11" s="6" t="inlineStr">
        <is>
          <t>Ammattimainen taso</t>
        </is>
      </c>
      <c r="B11" s="7" t="inlineStr">
        <is>
          <t>Julkaisuresurssi #7 §4 — HGX B300 -solmu, sisältäen ilman käyttömenoja -luvun ja havainnollistavan käyttömenoherkkyyden</t>
        </is>
      </c>
    </row>
    <row r="12">
      <c r="A12" s="6" t="inlineStr">
        <is>
          <t>Hyperskaalataso</t>
        </is>
      </c>
      <c r="B12" s="7" t="inlineStr">
        <is>
          <t>Julkaisuresurssi #7 §5 — GB300 NVL72 -räkki, osittaisen kerroksen rahoitusaikaherkkyys JA kanoninen täyden kerroksen luku</t>
        </is>
      </c>
    </row>
    <row r="13">
      <c r="A13" s="6" t="inlineStr">
        <is>
          <t>Työkapasiteettimatriisi</t>
        </is>
      </c>
      <c r="B13" s="7" t="inlineStr">
        <is>
          <t>Julkaisuresurssi #9 — käyttöintensiteettitikapuu × tuotantotaso → $/tekoäly-työtunti, kaikki viisi tasoa</t>
        </is>
      </c>
    </row>
    <row r="14">
      <c r="A14" s="6" t="inlineStr">
        <is>
          <t>Bitcoin-vertailu</t>
        </is>
      </c>
      <c r="B14" s="7" t="inlineStr">
        <is>
          <t>Julkaisuresurssi #10 §5 — bruttoenergian rahaksimuunto -vertailu (ei kannattavuusväite)</t>
        </is>
      </c>
    </row>
    <row r="15">
      <c r="A15" s="6" t="inlineStr">
        <is>
          <t>Humanoidirobotti</t>
        </is>
      </c>
      <c r="B15" s="7" t="inlineStr">
        <is>
          <t>Julkaisuresurssi #11 — kehollistetun työkapasiteetin laajennus, havainnollistava + todellinen markkinahintavaihteluväli</t>
        </is>
      </c>
    </row>
    <row r="16">
      <c r="A16" s="6" t="inlineStr">
        <is>
          <t>EUR-Suomi-paikallistus</t>
        </is>
      </c>
      <c r="B16" s="7" t="inlineStr">
        <is>
          <t>Julkaisuresurssi #8 — yksi läpilaskettu ei-USD-paikallistusmalli</t>
        </is>
      </c>
    </row>
    <row r="17">
      <c r="A17" s="6" t="inlineStr">
        <is>
          <t>Oletusten hallinta</t>
        </is>
      </c>
      <c r="B17" s="7" t="inlineStr">
        <is>
          <t>Joka muokattava syöte joka välilehdeltä, koottuna yhteen paikkaan</t>
        </is>
      </c>
    </row>
    <row r="18"/>
    <row r="19">
      <c r="A19" s="3" t="inlineStr">
        <is>
          <t>Lisenssi</t>
        </is>
      </c>
    </row>
    <row r="20">
      <c r="A20" s="4" t="inlineStr">
        <is>
          <t>CC BY 4.0 — Nimeä 4.0 Kansainvälinen. Kopioi, jaa uudelleen, remiksaa, mukauta ja rakenna tämän materiaalin päälle mihin tahansa tarkoitukseen, myös kommersiaalisesti, kunhan lähde mainitaan. Suositeltu attribuutio: "Tutkimussynteesi ja mallinnus: Valto Loikkanen, tekoälyn avustuksella."</t>
        </is>
      </c>
    </row>
    <row r="21">
      <c r="A21" s="8" t="inlineStr">
        <is>
          <t>Ei sijoitus-, oikeudellista, vero-, hankinta- tai politiikkaneuvontaa. Jokainen luku on muokattava skenaariohavainnollistus, rakennettu ilmoitetuille, näkyville oletuksille — ei ennuste tai suositus.</t>
        </is>
      </c>
    </row>
  </sheetData>
  <mergeCells count="1">
    <mergeCell ref="B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5" customWidth="1" min="3" max="3"/>
  </cols>
  <sheetData>
    <row r="1">
      <c r="A1" s="9" t="inlineStr">
        <is>
          <t>Kotitaloustaso — yksittäinen NVIDIA DGX Spark</t>
        </is>
      </c>
    </row>
    <row r="2">
      <c r="A2" s="7" t="inlineStr">
        <is>
          <t>Julkaisuresurssi #7 §2. Keltainen = muokattava oletus. Vihreä = havaittu fakta. Harmaa = kaava.</t>
        </is>
      </c>
    </row>
    <row r="3"/>
    <row r="4">
      <c r="A4" s="3" t="inlineStr">
        <is>
          <t>Pääoma ja rahoitus</t>
        </is>
      </c>
    </row>
    <row r="5">
      <c r="A5" s="5" t="inlineStr">
        <is>
          <t>Syöte</t>
        </is>
      </c>
      <c r="B5" s="5" t="inlineStr">
        <is>
          <t>Arvo</t>
        </is>
      </c>
      <c r="C5" s="5" t="inlineStr">
        <is>
          <t>Luokka / Lähde</t>
        </is>
      </c>
    </row>
    <row r="6">
      <c r="A6" s="7" t="inlineStr">
        <is>
          <t>DGX Spark -hinta (Founders Edition, suositushinta)</t>
        </is>
      </c>
      <c r="B6" s="10" t="n">
        <v>4699</v>
      </c>
      <c r="C6" s="11" t="inlineStr">
        <is>
          <t>HAVAITTU — NVIDIA Developer Forumsin hinnanmuutosilmoitus, nostettu 3 999 dollarista helmikuussa 2026</t>
        </is>
      </c>
    </row>
    <row r="7">
      <c r="A7" s="7" t="inlineStr">
        <is>
          <t>Käsiraha %</t>
        </is>
      </c>
      <c r="B7" s="12" t="n">
        <v>0.2</v>
      </c>
      <c r="C7" s="13" t="inlineStr">
        <is>
          <t>OLETUS — muokattava</t>
        </is>
      </c>
    </row>
    <row r="8">
      <c r="A8" s="7" t="inlineStr">
        <is>
          <t>Rahoituskorko (vuosittainen)</t>
        </is>
      </c>
      <c r="B8" s="12" t="n">
        <v>0.08</v>
      </c>
      <c r="C8" s="13" t="inlineStr">
        <is>
          <t>OLETUS — havainnollistava kuluttaja-/pienyritysluoton korko</t>
        </is>
      </c>
    </row>
    <row r="9">
      <c r="A9" s="7" t="inlineStr">
        <is>
          <t>Rahoitusaika (vuotta)</t>
        </is>
      </c>
      <c r="B9" s="13" t="n">
        <v>5</v>
      </c>
      <c r="C9" s="13" t="inlineStr">
        <is>
          <t>OLETUS — muokattava (3/4/5/7 vuoden herkkyys alla)</t>
        </is>
      </c>
    </row>
    <row r="10">
      <c r="A10" s="7" t="inlineStr">
        <is>
          <t>Käsiraha ($)</t>
        </is>
      </c>
      <c r="B10" s="14">
        <f>B6*B7</f>
        <v/>
      </c>
      <c r="C10" s="15" t="inlineStr">
        <is>
          <t>JOHDETTU = hinta × käsiraha %</t>
        </is>
      </c>
    </row>
    <row r="11">
      <c r="A11" s="7" t="inlineStr">
        <is>
          <t>Rahoitettu määrä ($)</t>
        </is>
      </c>
      <c r="B11" s="14">
        <f>B6-B10</f>
        <v/>
      </c>
      <c r="C11" s="15" t="inlineStr">
        <is>
          <t>JOHDETTU = hinta − käsiraha</t>
        </is>
      </c>
    </row>
    <row r="12">
      <c r="A12" s="7" t="inlineStr">
        <is>
          <t>Vuosittainen lainanmaksu ($/vuosi)</t>
        </is>
      </c>
      <c r="B12" s="14">
        <f>B11*B8/(1-(1+B8)^(-B9))</f>
        <v/>
      </c>
      <c r="C12" s="15" t="inlineStr">
        <is>
          <t>JOHDETTU — standardi tasaerälaina</t>
        </is>
      </c>
    </row>
    <row r="13">
      <c r="A13" s="7" t="inlineStr">
        <is>
          <t>Pääoma+rahoitus per vuosi ($/vuosi)</t>
        </is>
      </c>
      <c r="B13" s="16">
        <f>B12+(B10/B9)</f>
        <v/>
      </c>
      <c r="C13" s="15" t="inlineStr">
        <is>
          <t>JOHDETTU = annuiteetti + (käsiraha levitettynä rahoitusajalle)</t>
        </is>
      </c>
    </row>
    <row r="14"/>
    <row r="15">
      <c r="A15" s="3" t="inlineStr">
        <is>
          <t>Sähkö</t>
        </is>
      </c>
    </row>
    <row r="16">
      <c r="A16" s="5" t="inlineStr">
        <is>
          <t>Syöte</t>
        </is>
      </c>
      <c r="B16" s="5" t="inlineStr">
        <is>
          <t>Arvo</t>
        </is>
      </c>
      <c r="C16" s="5" t="inlineStr">
        <is>
          <t>Luokka / Lähde</t>
        </is>
      </c>
    </row>
    <row r="17">
      <c r="A17" s="7" t="inlineStr">
        <is>
          <t>Suurin jatkuva tehonotto (kW)</t>
        </is>
      </c>
      <c r="B17" s="11" t="n">
        <v>0.24</v>
      </c>
      <c r="C17" s="11" t="inlineStr">
        <is>
          <t>HAVAITTU — NVIDIA:n virallinen spesifikaatio (240W virtalähde, GB10 SoC TDP 140W)</t>
        </is>
      </c>
    </row>
    <row r="18">
      <c r="A18" s="7" t="inlineStr">
        <is>
          <t>Sähkön hinta ($/kWh)</t>
        </is>
      </c>
      <c r="B18" s="17" t="n">
        <v>0.12</v>
      </c>
      <c r="C18" s="13" t="inlineStr">
        <is>
          <t>OLETUS — keskiskenaario (matala 0,06 $ / korkea 0,25 $ käytetty myös lähteessä)</t>
        </is>
      </c>
    </row>
    <row r="19">
      <c r="A19" s="7" t="inlineStr">
        <is>
          <t>Läpimenoteho (tokenia/sek)</t>
        </is>
      </c>
      <c r="B19" s="11" t="n">
        <v>30.8</v>
      </c>
      <c r="C19" s="11" t="inlineStr">
        <is>
          <t>HAVAITTU — NVIDIA Developer Forums, Qwen3.5-122B-A10B DGX Sparkilla (keskiskenaario)</t>
        </is>
      </c>
    </row>
    <row r="20">
      <c r="A20" s="7" t="inlineStr">
        <is>
          <t>Käyttöaste (% vuodesta tokeneita tuottamassa)</t>
        </is>
      </c>
      <c r="B20" s="12" t="n">
        <v>0.4</v>
      </c>
      <c r="C20" s="13" t="inlineStr">
        <is>
          <t>OLETUS — keskiskenaario (matala 10 % / korkea 80 % käytetty myös lähteessä)</t>
        </is>
      </c>
    </row>
    <row r="21">
      <c r="A21" s="7" t="inlineStr">
        <is>
          <t>Vuotuiset tokenit (miljoonaa)</t>
        </is>
      </c>
      <c r="B21" s="18">
        <f>B19*3600*8760*B20/1000000</f>
        <v/>
      </c>
      <c r="C21" s="15" t="inlineStr">
        <is>
          <t>JOHDETTU = tok/s × 3600 × 8760 × käyttöaste</t>
        </is>
      </c>
    </row>
    <row r="22">
      <c r="A22" s="7" t="inlineStr">
        <is>
          <t>Sähkökustannus per vuosi ($)</t>
        </is>
      </c>
      <c r="B22" s="14">
        <f>B17*8760*B20*B18</f>
        <v/>
      </c>
      <c r="C22" s="15" t="inlineStr">
        <is>
          <t>JOHDETTU = kW × 8760h × käyttöaste × $/kWh</t>
        </is>
      </c>
    </row>
    <row r="23"/>
    <row r="24">
      <c r="A24" s="3" t="inlineStr">
        <is>
          <t>Tuotantokustannustulos</t>
        </is>
      </c>
    </row>
    <row r="25">
      <c r="A25" s="5" t="inlineStr">
        <is>
          <t>Mittari</t>
        </is>
      </c>
      <c r="B25" s="5" t="inlineStr">
        <is>
          <t>Arvo</t>
        </is>
      </c>
      <c r="C25" s="5" t="inlineStr">
        <is>
          <t>Kaava</t>
        </is>
      </c>
    </row>
    <row r="26">
      <c r="A26" s="6" t="inlineStr">
        <is>
          <t>$/miljoona tokenia</t>
        </is>
      </c>
      <c r="B26" s="16">
        <f>(B13+B22)/B21</f>
        <v/>
      </c>
      <c r="C26" s="15" t="inlineStr">
        <is>
          <t>(pääoma+rahoitus + sähkö) / vuotuiset tokenit (miljoonaa)</t>
        </is>
      </c>
    </row>
    <row r="27"/>
    <row r="28">
      <c r="A28" s="3" t="inlineStr">
        <is>
          <t>$/tekoäly-työtunti käyttöintensiteettivyöhykkeen mukaan (käyttää yllä olevaa $/M-tokenia-lukua)</t>
        </is>
      </c>
    </row>
    <row r="29">
      <c r="A29" s="5" t="inlineStr">
        <is>
          <t>Käyttöintensiteettivyöhyke</t>
        </is>
      </c>
      <c r="B29" s="5" t="inlineStr">
        <is>
          <t>Tokenia/tunti (vyöhykkeen keskikohta)</t>
        </is>
      </c>
      <c r="C29" s="5" t="inlineStr">
        <is>
          <t>$/tekoäly-työtunti</t>
        </is>
      </c>
    </row>
    <row r="30">
      <c r="A30" s="7" t="inlineStr">
        <is>
          <t>Chat/neuvonantaja</t>
        </is>
      </c>
      <c r="B30" s="19" t="n">
        <v>20000</v>
      </c>
      <c r="C30" s="20">
        <f>B30/1000000*B26</f>
        <v/>
      </c>
    </row>
    <row r="31">
      <c r="A31" s="7" t="inlineStr">
        <is>
          <t>Aktiivinen tekoälytyötoveri/kopilotti</t>
        </is>
      </c>
      <c r="B31" s="19" t="n">
        <v>90000</v>
      </c>
      <c r="C31" s="20">
        <f>B31/1000000*B26</f>
        <v/>
      </c>
    </row>
    <row r="32">
      <c r="A32" s="7" t="inlineStr">
        <is>
          <t>Delegoitu yksittäisagentti</t>
        </is>
      </c>
      <c r="B32" s="19" t="n">
        <v>400000</v>
      </c>
      <c r="C32" s="20">
        <f>B32/1000000*B26</f>
        <v/>
      </c>
    </row>
    <row r="33">
      <c r="A33" s="7" t="inlineStr">
        <is>
          <t>Raskas moniagenttiorkestrointi</t>
        </is>
      </c>
      <c r="B33" s="19" t="n">
        <v>5000000</v>
      </c>
      <c r="C33" s="20">
        <f>B33/1000000*B26</f>
        <v/>
      </c>
    </row>
    <row r="34"/>
    <row r="35">
      <c r="A35" s="3" t="inlineStr">
        <is>
          <t>Rahoitusajan herkkyys (sama 8 % korko, 20 % käsiraha)</t>
        </is>
      </c>
    </row>
    <row r="36">
      <c r="A36" s="5" t="inlineStr">
        <is>
          <t>Aika (vuotta)</t>
        </is>
      </c>
      <c r="B36" s="5" t="inlineStr">
        <is>
          <t>Vuotuinen pääoma+rahoitus ($)</t>
        </is>
      </c>
      <c r="C36" s="5" t="inlineStr"/>
    </row>
    <row r="37">
      <c r="A37" s="7" t="n">
        <v>3</v>
      </c>
      <c r="B37" s="14">
        <f>(B6-B10)*B8/(1-(1+B8)^(-A37))+(B10/A37)</f>
        <v/>
      </c>
    </row>
    <row r="38">
      <c r="A38" s="7" t="n">
        <v>4</v>
      </c>
      <c r="B38" s="14">
        <f>(B6-B10)*B8/(1-(1+B8)^(-A38))+(B10/A38)</f>
        <v/>
      </c>
    </row>
    <row r="39">
      <c r="A39" s="7" t="n">
        <v>5</v>
      </c>
      <c r="B39" s="14">
        <f>(B6-B10)*B8/(1-(1+B8)^(-A39))+(B10/A39)</f>
        <v/>
      </c>
    </row>
    <row r="40">
      <c r="A40" s="7" t="n">
        <v>7</v>
      </c>
      <c r="B40" s="14">
        <f>(B6-B10)*B8/(1-(1+B8)^(-A40))+(B10/A40)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50" customWidth="1" min="3" max="3"/>
  </cols>
  <sheetData>
    <row r="1">
      <c r="A1" s="9" t="inlineStr">
        <is>
          <t>Osuustoiminnallinen taso — KAKSI laitteistotasoskenaariota, pidetty nimenomaisesti erillään</t>
        </is>
      </c>
    </row>
    <row r="2">
      <c r="A2" s="7" t="inlineStr">
        <is>
          <t>Julkaisuresurssi #7 §3 (DGX Spark -pooli) + resurssi #10 §1a (DGX Station -luokka). Nämä EIVÄT ole kilpailevia arvioita yhdestä asiasta — ne hinnoittelevat eri laitteistoa.</t>
        </is>
      </c>
    </row>
    <row r="3"/>
    <row r="4">
      <c r="A4" s="3" t="inlineStr">
        <is>
          <t>SKENAARIO A — DGX Spark -pooli (10 yksikköä, 50 jäsentä)</t>
        </is>
      </c>
    </row>
    <row r="5">
      <c r="A5" s="5" t="inlineStr">
        <is>
          <t>Syöte</t>
        </is>
      </c>
      <c r="B5" s="5" t="inlineStr">
        <is>
          <t>Arvo</t>
        </is>
      </c>
      <c r="C5" s="5" t="inlineStr">
        <is>
          <t>Luokka / Lähde</t>
        </is>
      </c>
    </row>
    <row r="6">
      <c r="A6" s="7" t="inlineStr">
        <is>
          <t>DGX Spark -yksikköhinta</t>
        </is>
      </c>
      <c r="B6" s="10" t="n">
        <v>4699</v>
      </c>
      <c r="C6" s="11" t="inlineStr">
        <is>
          <t>HAVAITTU — sama kuin Kotitaloustaso-välilehdellä</t>
        </is>
      </c>
    </row>
    <row r="7">
      <c r="A7" s="7" t="inlineStr">
        <is>
          <t>Yksiköiden määrä</t>
        </is>
      </c>
      <c r="B7" s="13" t="n">
        <v>10</v>
      </c>
      <c r="C7" s="13" t="inlineStr">
        <is>
          <t>OLETUS — osuuskuntapoolin koko</t>
        </is>
      </c>
    </row>
    <row r="8">
      <c r="A8" s="7" t="inlineStr">
        <is>
          <t>Jäsenten määrä</t>
        </is>
      </c>
      <c r="B8" s="13" t="n">
        <v>50</v>
      </c>
      <c r="C8" s="13" t="inlineStr">
        <is>
          <t>OLETUS</t>
        </is>
      </c>
    </row>
    <row r="9">
      <c r="A9" s="7" t="inlineStr">
        <is>
          <t>Rahoituskorko</t>
        </is>
      </c>
      <c r="B9" s="12" t="n">
        <v>0.08</v>
      </c>
      <c r="C9" s="13" t="inlineStr">
        <is>
          <t>OLETUS</t>
        </is>
      </c>
    </row>
    <row r="10">
      <c r="A10" s="7" t="inlineStr">
        <is>
          <t>Rahoitusaika (vuotta)</t>
        </is>
      </c>
      <c r="B10" s="13" t="n">
        <v>5</v>
      </c>
      <c r="C10" s="13" t="inlineStr">
        <is>
          <t>OLETUS</t>
        </is>
      </c>
    </row>
    <row r="11">
      <c r="A11" s="7" t="inlineStr">
        <is>
          <t>Käsiraha %</t>
        </is>
      </c>
      <c r="B11" s="12" t="n">
        <v>0.2</v>
      </c>
      <c r="C11" s="13" t="inlineStr">
        <is>
          <t>OLETUS</t>
        </is>
      </c>
    </row>
    <row r="12">
      <c r="A12" s="7" t="inlineStr">
        <is>
          <t>Sähkön hinta ($/kWh)</t>
        </is>
      </c>
      <c r="B12" s="17" t="n">
        <v>0.12</v>
      </c>
      <c r="C12" s="13" t="inlineStr">
        <is>
          <t>OLETUS</t>
        </is>
      </c>
    </row>
    <row r="13">
      <c r="A13" s="7" t="inlineStr">
        <is>
          <t>Yksikkökohtainen läpimenoteho (tok/s)</t>
        </is>
      </c>
      <c r="B13" s="11" t="n">
        <v>30.8</v>
      </c>
      <c r="C13" s="11" t="inlineStr">
        <is>
          <t>HAVAITTU — sama vertailuarvo kuin Kotitaloustasolla</t>
        </is>
      </c>
    </row>
    <row r="14">
      <c r="A14" s="7" t="inlineStr">
        <is>
          <t>Käyttöaste %</t>
        </is>
      </c>
      <c r="B14" s="12" t="n">
        <v>0.5</v>
      </c>
      <c r="C14" s="13" t="inlineStr">
        <is>
          <t>OLETUS — keskiskenaario</t>
        </is>
      </c>
    </row>
    <row r="15">
      <c r="A15" s="7" t="inlineStr">
        <is>
          <t>Hallinto/ylikuorma ($/vuosi)</t>
        </is>
      </c>
      <c r="B15" s="21" t="n">
        <v>3000</v>
      </c>
      <c r="C15" s="13" t="inlineStr">
        <is>
          <t>OLETUS — keskiskenaario (matala 1 000 $ / korkea 6 000 $ käytetty myös lähteessä)</t>
        </is>
      </c>
    </row>
    <row r="16"/>
    <row r="17">
      <c r="A17" s="7" t="inlineStr">
        <is>
          <t>Kokonaispääoma ($)</t>
        </is>
      </c>
      <c r="B17" s="22">
        <f>B6*B7</f>
        <v/>
      </c>
    </row>
    <row r="18">
      <c r="A18" s="7" t="inlineStr">
        <is>
          <t>Käsiraha ($)</t>
        </is>
      </c>
      <c r="B18" s="14">
        <f>B17*B11</f>
        <v/>
      </c>
    </row>
    <row r="19">
      <c r="A19" s="7" t="inlineStr">
        <is>
          <t>Rahoitettu määrä ($)</t>
        </is>
      </c>
      <c r="B19" s="14">
        <f>B17-B18</f>
        <v/>
      </c>
    </row>
    <row r="20">
      <c r="A20" s="7" t="inlineStr">
        <is>
          <t>Vuosittainen lainanmaksu ($/vuosi)</t>
        </is>
      </c>
      <c r="B20" s="14">
        <f>B19*B9/(1-(1+B9)^(-B10))</f>
        <v/>
      </c>
    </row>
    <row r="21">
      <c r="A21" s="7" t="inlineStr">
        <is>
          <t>Pääoma+rahoitus per vuosi ($/vuosi)</t>
        </is>
      </c>
      <c r="B21" s="14">
        <f>B20+(B18/B10)</f>
        <v/>
      </c>
    </row>
    <row r="22">
      <c r="A22" s="7" t="inlineStr">
        <is>
          <t>Kokonaistehonotto (kW)</t>
        </is>
      </c>
      <c r="B22" s="23">
        <f>B7*0.24</f>
        <v/>
      </c>
    </row>
    <row r="23">
      <c r="A23" s="7" t="inlineStr">
        <is>
          <t>Sähkökustannus per vuosi ($)</t>
        </is>
      </c>
      <c r="B23" s="14">
        <f>B22*8760*B14*B12</f>
        <v/>
      </c>
    </row>
    <row r="24">
      <c r="A24" s="7" t="inlineStr">
        <is>
          <t>Kokonaiskustannus per vuosi (sis. hallinto) ($)</t>
        </is>
      </c>
      <c r="B24" s="16">
        <f>B21+B23+B15</f>
        <v/>
      </c>
    </row>
    <row r="25">
      <c r="A25" s="7" t="inlineStr">
        <is>
          <t>Kokonaisläpimenoteho (tok/s)</t>
        </is>
      </c>
      <c r="B25" s="24">
        <f>B7*B13</f>
        <v/>
      </c>
    </row>
    <row r="26">
      <c r="A26" s="7" t="inlineStr">
        <is>
          <t>Vuotuiset tokenit (miljoonaa)</t>
        </is>
      </c>
      <c r="B26" s="18">
        <f>B25*3600*8760*B14/1000000</f>
        <v/>
      </c>
    </row>
    <row r="27">
      <c r="A27" s="6" t="inlineStr">
        <is>
          <t>$/miljoona tokenia</t>
        </is>
      </c>
      <c r="B27" s="16">
        <f>B24/B26</f>
        <v/>
      </c>
    </row>
    <row r="28">
      <c r="A28" s="6" t="inlineStr">
        <is>
          <t>$/jäsen/kuukausi</t>
        </is>
      </c>
      <c r="B28" s="16">
        <f>B24/B8/12</f>
        <v/>
      </c>
    </row>
    <row r="29"/>
    <row r="30"/>
    <row r="31">
      <c r="A31" s="3" t="inlineStr">
        <is>
          <t>SKENAARIO B — Jaettu DGX Station -luokan kone (havainnollistava 100 000 € pääomaperusta)</t>
        </is>
      </c>
    </row>
    <row r="32">
      <c r="A32" s="7" t="inlineStr">
        <is>
          <t>Tämä on ERI laitteistotaso, ei kilpaileva arvio Skenaario A:sta. NVIDIA julkaisee spesifikaatiot DGX Stationille (748GB koherentti muisti, 20 PFLOPS FP4), mutta ei vähittäishintaa — alla oleva 100 000 € on nimenomainen OLETUS.</t>
        </is>
      </c>
    </row>
    <row r="33"/>
    <row r="34">
      <c r="A34" s="5" t="inlineStr">
        <is>
          <t>Syöte</t>
        </is>
      </c>
      <c r="B34" s="5" t="inlineStr">
        <is>
          <t>Arvo</t>
        </is>
      </c>
      <c r="C34" s="5" t="inlineStr">
        <is>
          <t>Luokka / Lähde</t>
        </is>
      </c>
    </row>
    <row r="35">
      <c r="A35" s="7" t="inlineStr">
        <is>
          <t>Havainnollistava pääomakustannus (EUR, ALV pois lukien)</t>
        </is>
      </c>
      <c r="B35" s="25" t="n">
        <v>100000</v>
      </c>
      <c r="C35" s="13" t="inlineStr">
        <is>
          <t>OLETUS — virallista DGX Station -hintaa ei ole olemassa (nvidia.com/en-us/products/workstations/dgx-station/)</t>
        </is>
      </c>
    </row>
    <row r="36">
      <c r="A36" s="7" t="inlineStr">
        <is>
          <t>Rahoituskorko</t>
        </is>
      </c>
      <c r="B36" s="26" t="n">
        <v>0.065</v>
      </c>
      <c r="C36" s="13" t="inlineStr">
        <is>
          <t>OLETUS</t>
        </is>
      </c>
    </row>
    <row r="37">
      <c r="A37" s="7" t="inlineStr">
        <is>
          <t>Rahoitusaika (vuotta)</t>
        </is>
      </c>
      <c r="B37" s="13" t="n">
        <v>5</v>
      </c>
      <c r="C37" s="13" t="inlineStr">
        <is>
          <t>OLETUS</t>
        </is>
      </c>
    </row>
    <row r="38">
      <c r="A38" s="7" t="inlineStr">
        <is>
          <t>Havainnollistava keskimääräinen tehonotto (kW)</t>
        </is>
      </c>
      <c r="B38" s="13" t="n">
        <v>1</v>
      </c>
      <c r="C38" s="13" t="inlineStr">
        <is>
          <t>OLETUS — NVIDIA:n dokumentoidun 1,6kW:n maksimijärjestelmätehobudjetin sisällä</t>
        </is>
      </c>
    </row>
    <row r="39">
      <c r="A39" s="7" t="inlineStr">
        <is>
          <t>Sähkön hinta (EUR/kWh)</t>
        </is>
      </c>
      <c r="B39" s="27" t="n">
        <v>0.15</v>
      </c>
      <c r="C39" s="13" t="inlineStr">
        <is>
          <t>OLETUS</t>
        </is>
      </c>
    </row>
    <row r="40">
      <c r="A40" s="7" t="inlineStr">
        <is>
          <t>Jäähdytys-/tehoylikuorma %</t>
        </is>
      </c>
      <c r="B40" s="12" t="n">
        <v>0.25</v>
      </c>
      <c r="C40" s="13" t="inlineStr">
        <is>
          <t>OLETUS — varaus sähkörivillä</t>
        </is>
      </c>
    </row>
    <row r="41"/>
    <row r="42">
      <c r="A42" s="7" t="inlineStr">
        <is>
          <t>Kuukausittainen rahoitusmaksu (EUR/kuukausi)</t>
        </is>
      </c>
      <c r="B42" s="28">
        <f>B35*(B36/12)/(1-(1+B36/12)^(-B37*12))</f>
        <v/>
      </c>
    </row>
    <row r="43">
      <c r="A43" s="7" t="inlineStr">
        <is>
          <t>Kuukausittainen sähkö (EUR/kuukausi)</t>
        </is>
      </c>
      <c r="B43" s="28">
        <f>B38*24*30.4*B39</f>
        <v/>
      </c>
    </row>
    <row r="44">
      <c r="A44" s="7" t="inlineStr">
        <is>
          <t>Kuukausittainen jäähdytys-/tehoylikuorma (EUR/kuukausi)</t>
        </is>
      </c>
      <c r="B44" s="28">
        <f>B43*B40</f>
        <v/>
      </c>
    </row>
    <row r="45">
      <c r="A45" s="6" t="inlineStr">
        <is>
          <t>Perus-laskentainfrastruktuurin kokonaiskustannus (EUR/kuukausi)</t>
        </is>
      </c>
      <c r="B45" s="29">
        <f>B42+B43+B44</f>
        <v/>
      </c>
    </row>
    <row r="46"/>
    <row r="47">
      <c r="A47" s="3" t="inlineStr">
        <is>
          <t>Jaettu jäsenten kesken (EUR/jäsen/kuukausi)</t>
        </is>
      </c>
    </row>
    <row r="48">
      <c r="A48" s="5" t="inlineStr">
        <is>
          <t>Tätä yhtä konetta jakavat jäsenet</t>
        </is>
      </c>
      <c r="B48" s="5" t="inlineStr">
        <is>
          <t>EUR/jäsen/kuukausi</t>
        </is>
      </c>
    </row>
    <row r="49">
      <c r="A49" s="7" t="n">
        <v>20</v>
      </c>
      <c r="B49" s="28">
        <f>$B$45/A49</f>
        <v/>
      </c>
    </row>
    <row r="50">
      <c r="A50" s="7" t="n">
        <v>50</v>
      </c>
      <c r="B50" s="29">
        <f>$B$45/A50</f>
        <v/>
      </c>
    </row>
    <row r="51">
      <c r="A51" s="7" t="n">
        <v>100</v>
      </c>
      <c r="B51" s="28">
        <f>$B$45/A51</f>
        <v/>
      </c>
    </row>
    <row r="52"/>
    <row r="53">
      <c r="A53" s="7" t="inlineStr">
        <is>
          <t>Yhteenveto: 42 €/jäsen/kuukausi-luku (50 jäsentä, Skenaario B) ja ~24,67–27,40 $/jäsen/kuukausi-luku (Skenaario A) ovat molemmat oikein — ne hinnoittelevat eri koneita. Ks. whitepaperin §32 täydelle selitykselle.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55" customWidth="1" min="3" max="3"/>
  </cols>
  <sheetData>
    <row r="1">
      <c r="A1" s="9" t="inlineStr">
        <is>
          <t>Ammattimainen taso — yksittäinen NVIDIA HGX B300 (8-GPU) -solmu</t>
        </is>
      </c>
    </row>
    <row r="2">
      <c r="A2" s="7" t="inlineStr">
        <is>
          <t>Julkaisuresurssi #7 §4. TÄRKEÄÄ: NVIDIA EI julkaise virallista hintaa tai tehonottoa tälle SKU:lle — molemmat, pääomakustannus ja teho, ovat OLETUS-paikkamerkkejä, tämän mallin heikoimmin todistettu taso.</t>
        </is>
      </c>
    </row>
    <row r="3"/>
    <row r="4">
      <c r="A4" s="3" t="inlineStr">
        <is>
          <t>Spesifikaatiot ja kustannussyötteet</t>
        </is>
      </c>
    </row>
    <row r="5">
      <c r="A5" s="5" t="inlineStr">
        <is>
          <t>Syöte</t>
        </is>
      </c>
      <c r="B5" s="5" t="inlineStr">
        <is>
          <t>Arvo</t>
        </is>
      </c>
      <c r="C5" s="5" t="inlineStr">
        <is>
          <t>Luokka / Lähde</t>
        </is>
      </c>
    </row>
    <row r="6">
      <c r="A6" s="7" t="inlineStr">
        <is>
          <t>Pääomakustannus (keskiskenaario)</t>
        </is>
      </c>
      <c r="B6" s="21" t="n">
        <v>350000</v>
      </c>
      <c r="C6" s="13" t="inlineStr">
        <is>
          <t>OLETUS — julkista hintaa ei ole tälle SKU:lle; paikkamerkki (matala 250 000 $ / korkea 500 000 $ käytetty myös lähteessä)</t>
        </is>
      </c>
    </row>
    <row r="7">
      <c r="A7" s="7" t="inlineStr">
        <is>
          <t>Tehonotto (keskiskenaario, kW)</t>
        </is>
      </c>
      <c r="B7" s="13" t="n">
        <v>11</v>
      </c>
      <c r="C7" s="13" t="inlineStr">
        <is>
          <t>OLETUS — skaalattu havainnollisesti GB300-räkkisuhteesta, ei ensisijainen lähde</t>
        </is>
      </c>
    </row>
    <row r="8">
      <c r="A8" s="7" t="inlineStr">
        <is>
          <t>Rahoituskorko</t>
        </is>
      </c>
      <c r="B8" s="12" t="n">
        <v>0.08</v>
      </c>
      <c r="C8" s="13" t="inlineStr">
        <is>
          <t>OLETUS</t>
        </is>
      </c>
    </row>
    <row r="9">
      <c r="A9" s="7" t="inlineStr">
        <is>
          <t>Rahoitusaika (vuotta)</t>
        </is>
      </c>
      <c r="B9" s="13" t="n">
        <v>5</v>
      </c>
      <c r="C9" s="13" t="inlineStr">
        <is>
          <t>OLETUS</t>
        </is>
      </c>
    </row>
    <row r="10">
      <c r="A10" s="7" t="inlineStr">
        <is>
          <t>Sähkön hinta ($/kWh)</t>
        </is>
      </c>
      <c r="B10" s="17" t="n">
        <v>0.1</v>
      </c>
      <c r="C10" s="13" t="inlineStr">
        <is>
          <t>OLETUS</t>
        </is>
      </c>
    </row>
    <row r="11">
      <c r="A11" s="7" t="inlineStr">
        <is>
          <t>Läpimenoteho (tok/s, offline-johdettu, keski)</t>
        </is>
      </c>
      <c r="B11" s="30" t="n">
        <v>78568</v>
      </c>
      <c r="C11" s="15" t="inlineStr">
        <is>
          <t>JOHDETTU — 8-kertainen lineaarinen GPU-määrän skaalaus HAVAITUISTA per-GPU MLPerf-luvuista; käsittele optimistisena ylärajana, ei vahvistettuna HGX B300 -vertailuarvona</t>
        </is>
      </c>
    </row>
    <row r="12">
      <c r="A12" s="7" t="inlineStr">
        <is>
          <t>Käyttöaste %</t>
        </is>
      </c>
      <c r="B12" s="12" t="n">
        <v>0.6</v>
      </c>
      <c r="C12" s="13" t="inlineStr">
        <is>
          <t>OLETUS — keskiskenaario (matala 25 % / korkea 90 % käytetty myös lähteessä)</t>
        </is>
      </c>
    </row>
    <row r="13"/>
    <row r="14">
      <c r="A14" s="7" t="inlineStr">
        <is>
          <t>Vuosittainen lainanmaksu ($/vuosi) — 100 % rahoitettu, ei käsirahaa</t>
        </is>
      </c>
      <c r="B14" s="14">
        <f>B6*B8/(1-(1+B8)^(-B9))</f>
        <v/>
      </c>
    </row>
    <row r="15">
      <c r="A15" s="7" t="inlineStr">
        <is>
          <t>Vuotuinen sähkö ($/vuosi)</t>
        </is>
      </c>
      <c r="B15" s="14">
        <f>B7*8760*B12*B10</f>
        <v/>
      </c>
    </row>
    <row r="16">
      <c r="A16" s="7" t="inlineStr">
        <is>
          <t>Vuotuiset tokenit (miljoonaa)</t>
        </is>
      </c>
      <c r="B16" s="18">
        <f>B11*3600*8760*B12/1000000</f>
        <v/>
      </c>
    </row>
    <row r="17"/>
    <row r="18">
      <c r="A18" s="3" t="inlineStr">
        <is>
          <t>LAAJUUSVAROITUS: alla olevat luvut SULKEVAT POIS käyttömenot/ylikuorman — eivät vertailukelpoisia Hyperskaalan kanonisen luvun kanssa</t>
        </is>
      </c>
    </row>
    <row r="19">
      <c r="A19" s="6" t="inlineStr">
        <is>
          <t>$/miljoona tokenia, EI KÄYTTÖMENOJA (vain pääoma+rahoitus+sähkö)</t>
        </is>
      </c>
      <c r="B19" s="31">
        <f>(B14+B15)/B16</f>
        <v/>
      </c>
      <c r="C19" s="15" t="inlineStr">
        <is>
          <t>Tämä SULKEE POIS käyttömenot — ei pidä verrata suoraan Hyperskaalan kanoniseen 0,133 $/M keskitapaukseen, joka sisältää käyttömenot</t>
        </is>
      </c>
    </row>
    <row r="20"/>
    <row r="21">
      <c r="A21" s="3" t="inlineStr">
        <is>
          <t>Havainnollistava käyttömenoherkkyys (SKENAARIO-OLETUS — vahvistettua yksisolmuisen käyttömenoja ei ole olemassa)</t>
        </is>
      </c>
    </row>
    <row r="22">
      <c r="A22" s="5" t="inlineStr">
        <is>
          <t>Käyttömenoskenaario</t>
        </is>
      </c>
      <c r="B22" s="5" t="inlineStr">
        <is>
          <t>Käyttömenot/vuosi ($)</t>
        </is>
      </c>
      <c r="C22" s="5" t="inlineStr">
        <is>
          <t>$/miljoona tokenia KÄYTTÖMENOJEN KANSSA</t>
        </is>
      </c>
    </row>
    <row r="23">
      <c r="A23" s="7" t="inlineStr">
        <is>
          <t>Matala</t>
        </is>
      </c>
      <c r="B23" s="21" t="n">
        <v>10000</v>
      </c>
      <c r="C23" s="20">
        <f>(B14+B15+B23)/B16</f>
        <v/>
      </c>
    </row>
    <row r="24">
      <c r="A24" s="7" t="inlineStr">
        <is>
          <t>Keski</t>
        </is>
      </c>
      <c r="B24" s="21" t="n">
        <v>25000</v>
      </c>
      <c r="C24" s="20">
        <f>(B14+B15+B24)/B16</f>
        <v/>
      </c>
    </row>
    <row r="25">
      <c r="A25" s="7" t="inlineStr">
        <is>
          <t>Korkea</t>
        </is>
      </c>
      <c r="B25" s="21" t="n">
        <v>50000</v>
      </c>
      <c r="C25" s="20">
        <f>(B14+B15+B25)/B16</f>
        <v/>
      </c>
    </row>
    <row r="26"/>
    <row r="27">
      <c r="A27" s="7" t="inlineStr">
        <is>
          <t>Minkä tahansa uskottavan käyttömenovarauksen lisääminen kaventaa huomattavasti näennäistä kuilua Hyperskaalan kanoniseen 0,133 $/M keskitapaukseen. Yllä olevaa ilman käyttömenoja -lukua ei koskaan pitäisi lainata täydellisenä kustannuksena.</t>
        </is>
      </c>
    </row>
    <row r="28"/>
    <row r="29">
      <c r="A29" s="3" t="inlineStr">
        <is>
          <t>$/tekoäly-työtunti, keskiskenaario (EI KÄYTTÖMENOJA -luku — ks. laajuusvaroitus yllä)</t>
        </is>
      </c>
    </row>
    <row r="30">
      <c r="A30" s="5" t="inlineStr">
        <is>
          <t>Käyttöintensiteettivyöhyke</t>
        </is>
      </c>
      <c r="B30" s="5" t="inlineStr">
        <is>
          <t>$/tekoäly-työtunti</t>
        </is>
      </c>
    </row>
    <row r="31">
      <c r="A31" s="7" t="inlineStr">
        <is>
          <t>Chat/neuvonantaja</t>
        </is>
      </c>
      <c r="B31" s="20">
        <f>20000/1000000*B19</f>
        <v/>
      </c>
    </row>
    <row r="32">
      <c r="A32" s="7" t="inlineStr">
        <is>
          <t>Aktiivinen tekoälytyötoveri/kopilotti</t>
        </is>
      </c>
      <c r="B32" s="20">
        <f>90000/1000000*B19</f>
        <v/>
      </c>
    </row>
    <row r="33">
      <c r="A33" s="7" t="inlineStr">
        <is>
          <t>Delegoitu yksittäisagentti</t>
        </is>
      </c>
      <c r="B33" s="20">
        <f>400000/1000000*B19</f>
        <v/>
      </c>
    </row>
    <row r="34">
      <c r="A34" s="7" t="inlineStr">
        <is>
          <t>Raskas moniagenttiorkestrointi</t>
        </is>
      </c>
      <c r="B34" s="20">
        <f>5000000/1000000*B19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55" customWidth="1" min="3" max="3"/>
  </cols>
  <sheetData>
    <row r="1">
      <c r="A1" s="9" t="inlineStr">
        <is>
          <t>Hyperskaalataso — GB300 NVL72, 4-räkin/288-GPU-klusteri</t>
        </is>
      </c>
    </row>
    <row r="2">
      <c r="A2" s="7" t="inlineStr">
        <is>
          <t>Julkaisuresurssi #7 §5. Tämän paperin KANONINEN täyden kerroksen luku (sininen) sisältää pääoman+rahoituksen+sähkön+käyttömenot. Osittaisen kerroksen rahoitusaikaherkkyys (harmaa) sulkee tarkoituksellisesti pois käyttömenot, ja sitä ei saa lainata "sinä" Hyperskaalan kustannuksena.</t>
        </is>
      </c>
    </row>
    <row r="3"/>
    <row r="4">
      <c r="A4" s="3" t="inlineStr">
        <is>
          <t>Räkkispesifikaatiot ja vertailuarvosyötteet</t>
        </is>
      </c>
    </row>
    <row r="5">
      <c r="A5" s="5" t="inlineStr">
        <is>
          <t>Syöte</t>
        </is>
      </c>
      <c r="B5" s="5" t="inlineStr">
        <is>
          <t>Arvo</t>
        </is>
      </c>
      <c r="C5" s="5" t="inlineStr">
        <is>
          <t>Luokka / Lähde</t>
        </is>
      </c>
    </row>
    <row r="6">
      <c r="A6" s="7" t="inlineStr">
        <is>
          <t>Räkin tehonotto (kW, TDP)</t>
        </is>
      </c>
      <c r="B6" s="11" t="n">
        <v>135</v>
      </c>
      <c r="C6" s="11" t="inlineStr">
        <is>
          <t>HAVAITTU — Lenovo Press LP2357 OEM-viitespesifikaatio</t>
        </is>
      </c>
    </row>
    <row r="7">
      <c r="A7" s="7" t="inlineStr">
        <is>
          <t>Räkkien määrä mallinnetussa klusterissa</t>
        </is>
      </c>
      <c r="B7" s="13" t="n">
        <v>4</v>
      </c>
      <c r="C7" s="13" t="inlineStr">
        <is>
          <t>OLETUS — vastaa MLPerf 4-räkin/288-GPU:n yhteenlaskettua vertailuarvoa</t>
        </is>
      </c>
    </row>
    <row r="8">
      <c r="A8" s="7" t="inlineStr">
        <is>
          <t>MLPerf-yhteenlaskettu läpimenoteho (tok/s, 4 räkkiä, HAVAITTU)</t>
        </is>
      </c>
      <c r="B8" s="32" t="n">
        <v>2494310</v>
      </c>
      <c r="C8" s="11" t="inlineStr">
        <is>
          <t>HAVAITTU — NVIDIA MLPerf v6.0 DeepSeek-R1 ("2,5M tok/s"), tämä on 4 räkin yhteenlaskettu luku, EI yksittäinen räkki</t>
        </is>
      </c>
    </row>
    <row r="9">
      <c r="A9" s="7" t="inlineStr">
        <is>
          <t>Räkkikohtainen läpimenoteho, tasajako (tok/s)</t>
        </is>
      </c>
      <c r="B9" s="30">
        <f>B8/B7</f>
        <v/>
      </c>
      <c r="C9" s="15" t="inlineStr">
        <is>
          <t>JOHDETTU = yhteenlaskettu ÷ räkkien määrä</t>
        </is>
      </c>
    </row>
    <row r="10">
      <c r="A10" s="7" t="inlineStr">
        <is>
          <t>Laitteiston pääomakustannus per räkki ($, havainnollistava)</t>
        </is>
      </c>
      <c r="B10" s="21" t="n">
        <v>4000000</v>
      </c>
      <c r="C10" s="13" t="inlineStr">
        <is>
          <t>OLETUS — analyytikkoihin ankkuroitu, nimenomaisesti EI virallinen NVIDIA-hinta</t>
        </is>
      </c>
    </row>
    <row r="11">
      <c r="A11" s="7" t="inlineStr">
        <is>
          <t>Rahoituskorko</t>
        </is>
      </c>
      <c r="B11" s="12" t="n">
        <v>0.08</v>
      </c>
      <c r="C11" s="13" t="inlineStr">
        <is>
          <t>OLETUS</t>
        </is>
      </c>
    </row>
    <row r="12">
      <c r="A12" s="7" t="inlineStr">
        <is>
          <t>Rahoitusaika (vuotta)</t>
        </is>
      </c>
      <c r="B12" s="13" t="n">
        <v>5</v>
      </c>
      <c r="C12" s="13" t="inlineStr">
        <is>
          <t>OLETUS</t>
        </is>
      </c>
    </row>
    <row r="13">
      <c r="A13" s="7" t="inlineStr">
        <is>
          <t>Sähkön hinta ($/kWh)</t>
        </is>
      </c>
      <c r="B13" s="17" t="n">
        <v>0.1</v>
      </c>
      <c r="C13" s="13" t="inlineStr">
        <is>
          <t>OLETUS</t>
        </is>
      </c>
    </row>
    <row r="14">
      <c r="A14" s="7" t="inlineStr">
        <is>
          <t>Käyttöaste %</t>
        </is>
      </c>
      <c r="B14" s="12" t="n">
        <v>0.6</v>
      </c>
      <c r="C14" s="7" t="inlineStr">
        <is>
          <t>OLETUS — keski-/korkeaskenaario käytetty herkkyystaulukossa</t>
        </is>
      </c>
    </row>
    <row r="15">
      <c r="A15" s="7" t="inlineStr">
        <is>
          <t>Käyttömenot/ylikuorma per räkki ($/vuosi, keskiskenaario)</t>
        </is>
      </c>
      <c r="B15" s="21" t="n">
        <v>500000</v>
      </c>
      <c r="C15" s="13" t="inlineStr">
        <is>
          <t>OLETUS — toimipiste, jäähdytys, henkilöstö, verkottaminen, korvausvaraus (matala 200 000 $ / korkea 1 000 000 $ käytetty myös lähteessä)</t>
        </is>
      </c>
    </row>
    <row r="16"/>
    <row r="17">
      <c r="A17" s="7" t="inlineStr">
        <is>
          <t>Klusterin kokonaispääomakustannus ($, 4 räkkiä)</t>
        </is>
      </c>
      <c r="B17" s="22">
        <f>B10*B7</f>
        <v/>
      </c>
    </row>
    <row r="18">
      <c r="A18" s="7" t="inlineStr">
        <is>
          <t>Vuotuinen rahoitettu pääoma ($/vuosi)</t>
        </is>
      </c>
      <c r="B18" s="22">
        <f>B17*B11/(1-(1+B11)^(-B12))</f>
        <v/>
      </c>
    </row>
    <row r="19">
      <c r="A19" s="7" t="inlineStr">
        <is>
          <t>Klusterin kokonaisteho (kW)</t>
        </is>
      </c>
      <c r="B19" s="30">
        <f>B6*B7</f>
        <v/>
      </c>
    </row>
    <row r="20">
      <c r="A20" s="7" t="inlineStr">
        <is>
          <t>Vuotuinen sähkö ($/vuosi)</t>
        </is>
      </c>
      <c r="B20" s="22">
        <f>B19*8760*B14*B13</f>
        <v/>
      </c>
    </row>
    <row r="21">
      <c r="A21" s="7" t="inlineStr">
        <is>
          <t>Vuotuiset käyttömenot, kaikki räkit ($/vuosi)</t>
        </is>
      </c>
      <c r="B21" s="22">
        <f>B15*B7</f>
        <v/>
      </c>
    </row>
    <row r="22">
      <c r="A22" s="7" t="inlineStr">
        <is>
          <t>Vuotuiset tokenit, kaikki räkit (miljoonaa)</t>
        </is>
      </c>
      <c r="B22" s="18">
        <f>B8*3600*8760*B14/1000000</f>
        <v/>
      </c>
    </row>
    <row r="23"/>
    <row r="24">
      <c r="A24" s="3" t="inlineStr">
        <is>
          <t>KANONINEN täyden kerroksen luku (pääoma+rahoitus+sähkö+käyttömenot) — luku, jota tämä paperi käyttää kaikkialla</t>
        </is>
      </c>
    </row>
    <row r="25">
      <c r="A25" s="6" t="inlineStr">
        <is>
          <t>$/miljoona tokenia, TÄYSI KERROS (KANONINEN)</t>
        </is>
      </c>
      <c r="B25" s="33">
        <f>(B18+B20+B21)/B22</f>
        <v/>
      </c>
      <c r="C25" s="34" t="inlineStr">
        <is>
          <t>(rahoitettu pääoma + sähkö + käyttömenot) / vuotuiset tokenit (miljoonaa) — tämä on paperin kanoninen Hyperskaala-luku</t>
        </is>
      </c>
    </row>
    <row r="26"/>
    <row r="27">
      <c r="A27" s="3" t="inlineStr">
        <is>
          <t>OSITTAISEN KERROKSEN rahoitusaikaherkkyys (VAIN pääoma+rahoitus+sähkö, käyttömenot poissuljettu — ei pidä lainata "sinä" Hyperskaalan kustannuksena)</t>
        </is>
      </c>
    </row>
    <row r="28">
      <c r="A28" s="5" t="inlineStr">
        <is>
          <t>Rahoitusaika (vuotta)</t>
        </is>
      </c>
      <c r="B28" s="5" t="inlineStr">
        <is>
          <t>Vuotuinen rahoitettu pääoma ($)</t>
        </is>
      </c>
      <c r="C28" s="5" t="inlineStr">
        <is>
          <t>+ Toimipisteen sähkö ($/vuosi)</t>
        </is>
      </c>
      <c r="D28" s="5" t="inlineStr">
        <is>
          <t>$/M tokenia, osittainen kerros</t>
        </is>
      </c>
    </row>
    <row r="29">
      <c r="A29" s="7" t="n">
        <v>3</v>
      </c>
      <c r="B29" s="22">
        <f>$B$17*$B$11/(1-(1+$B$11)^(-A29))</f>
        <v/>
      </c>
      <c r="C29" s="22">
        <f>$B$20</f>
        <v/>
      </c>
      <c r="D29" s="20">
        <f>(B29+C29)/$B$22</f>
        <v/>
      </c>
    </row>
    <row r="30">
      <c r="A30" s="7" t="n">
        <v>4</v>
      </c>
      <c r="B30" s="22">
        <f>$B$17*$B$11/(1-(1+$B$11)^(-A30))</f>
        <v/>
      </c>
      <c r="C30" s="22">
        <f>$B$20</f>
        <v/>
      </c>
      <c r="D30" s="20">
        <f>(B30+C30)/$B$22</f>
        <v/>
      </c>
    </row>
    <row r="31">
      <c r="A31" s="7" t="n">
        <v>5</v>
      </c>
      <c r="B31" s="22">
        <f>$B$17*$B$11/(1-(1+$B$11)^(-A31))</f>
        <v/>
      </c>
      <c r="C31" s="22">
        <f>$B$20</f>
        <v/>
      </c>
      <c r="D31" s="20">
        <f>(B31+C31)/$B$22</f>
        <v/>
      </c>
    </row>
    <row r="32">
      <c r="A32" s="7" t="n">
        <v>7</v>
      </c>
      <c r="B32" s="22">
        <f>$B$17*$B$11/(1-(1+$B$11)^(-A32))</f>
        <v/>
      </c>
      <c r="C32" s="22">
        <f>$B$20</f>
        <v/>
      </c>
      <c r="D32" s="20">
        <f>(B32+C32)/$B$22</f>
        <v/>
      </c>
    </row>
    <row r="33"/>
    <row r="34">
      <c r="A34" s="7" t="inlineStr">
        <is>
          <t>Kanonisen keski-käyttömenoluvun (500 000 $/vuosi/räkki) lisääminen mihin tahansa yllä olevaan riviin ja uudelleenlaskeminen tuo tuloksen takaisin yllä olevaan täyden kerroksen kanoniseen vaihteluväliin — nämä ovat samaa mallia kahdella eri täydellisyyskerroksella, ei kaksi Hyperskaalan kustannuksen mittausta.</t>
        </is>
      </c>
    </row>
    <row r="35"/>
    <row r="36">
      <c r="A36" s="3" t="inlineStr">
        <is>
          <t>$/tekoäly-työtunti, keskiskenaario (käyttäen KANONISTA täyden kerroksen lukua)</t>
        </is>
      </c>
    </row>
    <row r="37">
      <c r="A37" s="5" t="inlineStr">
        <is>
          <t>Käyttöintensiteettivyöhyke</t>
        </is>
      </c>
      <c r="B37" s="5" t="inlineStr">
        <is>
          <t>$/tekoäly-työtunti</t>
        </is>
      </c>
    </row>
    <row r="38">
      <c r="A38" s="7" t="inlineStr">
        <is>
          <t>Chat/neuvonantaja</t>
        </is>
      </c>
      <c r="B38" s="35">
        <f>20000/1000000*B25</f>
        <v/>
      </c>
    </row>
    <row r="39">
      <c r="A39" s="7" t="inlineStr">
        <is>
          <t>Aktiivinen tekoälytyötoveri/kopilotti</t>
        </is>
      </c>
      <c r="B39" s="35">
        <f>90000/1000000*B25</f>
        <v/>
      </c>
    </row>
    <row r="40">
      <c r="A40" s="7" t="inlineStr">
        <is>
          <t>Delegoitu yksittäisagentti</t>
        </is>
      </c>
      <c r="B40" s="35">
        <f>400000/1000000*B25</f>
        <v/>
      </c>
    </row>
    <row r="41">
      <c r="A41" s="7" t="inlineStr">
        <is>
          <t>Raskas moniagenttiorkestrointi</t>
        </is>
      </c>
      <c r="B41" s="35">
        <f>5000000/1000000*B25</f>
        <v/>
      </c>
    </row>
    <row r="42"/>
    <row r="43">
      <c r="A43" s="3" t="inlineStr">
        <is>
          <t>Ristiintarkistus: NVIDIA:n oma vahvistettu luku</t>
        </is>
      </c>
    </row>
    <row r="44">
      <c r="A44" s="7" t="inlineStr">
        <is>
          <t>NVIDIA ilmoittaa, että GB300 NVL72 tuottaa päättelyä hintaan 0,123 $/M tokenia nopeudella 116 tok/s/käyttäjä, käyttäen NVIDIA Dynamo + TensorRT-LLM -yhdistelmää (lähteeksi kohdistettu SemiAnalysis InferenceX:lle, huhtikuu 2026). Vahvistettu suoraan nvidia.com/en-gb/solutions/ai/inference/-sivulta, tarkistettu 2026-08-13. Tämä on 72-GPU:n RÄKKITASOINEN luku tietyllä vuorovaikutteisuusasetuksella — ei koskaan sovelleta työasemaan, DGX Sparkiin tai DGX Stationiin.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9" t="inlineStr">
        <is>
          <t>Työkapasiteettimatriisi — $/tekoäly-työtunti kaikilla viidellä tasolla</t>
        </is>
      </c>
    </row>
    <row r="2">
      <c r="A2" s="7" t="inlineStr">
        <is>
          <t>Julkaisuresurssi #9, Osa C. Vain keskitapaus (keski-käyttövyöhyke × keski-tuotantotason kustannus). Hakee reaaliaikaisesti joka tasovälilehdeltä — muokkaa niiden välilehtien keltaisia soluja, ja tämä matriisi laskee uudelleen.</t>
        </is>
      </c>
    </row>
    <row r="3"/>
    <row r="4">
      <c r="A4" s="3" t="inlineStr">
        <is>
          <t>Tuotantotason $/miljoona-tokenia-syötteet (keskitapaus, reaaliaikalinkitetty)</t>
        </is>
      </c>
    </row>
    <row r="5">
      <c r="A5" s="5" t="inlineStr">
        <is>
          <t>Tuotantotaso</t>
        </is>
      </c>
      <c r="B5" s="5" t="inlineStr">
        <is>
          <t>$/M tokenia (keski)</t>
        </is>
      </c>
      <c r="C5" s="5" t="inlineStr">
        <is>
          <t>Käyttömenot mukana?</t>
        </is>
      </c>
    </row>
    <row r="6">
      <c r="A6" s="7" t="inlineStr">
        <is>
          <t>Kotitalous</t>
        </is>
      </c>
      <c r="B6" s="20">
        <f>'Kotitaloustaso'!B26</f>
        <v/>
      </c>
      <c r="C6" s="7" t="inlineStr">
        <is>
          <t>Kyllä (havainnollistava varaus)</t>
        </is>
      </c>
    </row>
    <row r="7">
      <c r="A7" s="7" t="inlineStr">
        <is>
          <t>Osuustoiminnallinen (DGX Spark -pooli)</t>
        </is>
      </c>
      <c r="B7" s="20">
        <f>'Osuustoiminnallinen taso'!B27</f>
        <v/>
      </c>
      <c r="C7" s="7" t="inlineStr">
        <is>
          <t>Kyllä (OLETUS-hallintovyöhyke)</t>
        </is>
      </c>
    </row>
    <row r="8">
      <c r="A8" s="7" t="inlineStr">
        <is>
          <t>Ammattimainen (EI KÄYTTÖMENOJA — ks. varoitus)</t>
        </is>
      </c>
      <c r="B8" s="20">
        <f>'Ammattimainen taso'!B19</f>
        <v/>
      </c>
      <c r="C8" s="7" t="inlineStr">
        <is>
          <t>EI — sulkee pois käyttömenot, ei vertailukelpoinen Hyperskaalan kanssa</t>
        </is>
      </c>
    </row>
    <row r="9">
      <c r="A9" s="7" t="inlineStr">
        <is>
          <t>Hyperskaala (KANONINEN täysi kerros)</t>
        </is>
      </c>
      <c r="B9" s="35">
        <f>'Hyperskaalataso'!B25</f>
        <v/>
      </c>
      <c r="C9" s="7" t="inlineStr">
        <is>
          <t>Kyllä (OLETUS-käyttömenovyöhyke)</t>
        </is>
      </c>
    </row>
    <row r="10">
      <c r="A10" s="7" t="inlineStr">
        <is>
          <t>Vähittäis-API — Luna-lattia</t>
        </is>
      </c>
      <c r="B10" s="36" t="n">
        <v>0.9</v>
      </c>
      <c r="C10" s="7" t="inlineStr">
        <is>
          <t>ei sovellettavissa — vähittäishinta, 30/70 syöte/tuotos-sekoitus</t>
        </is>
      </c>
    </row>
    <row r="11">
      <c r="A11" s="7" t="inlineStr">
        <is>
          <t>Vähittäis-API — keski (Terra/Gemini)</t>
        </is>
      </c>
      <c r="B11" s="36" t="n">
        <v>9</v>
      </c>
      <c r="C11" s="7" t="inlineStr">
        <is>
          <t>ei sovellettavissa — vähittäishinta</t>
        </is>
      </c>
    </row>
    <row r="12">
      <c r="A12" s="7" t="inlineStr">
        <is>
          <t>Vähittäis-API — Fable-katto</t>
        </is>
      </c>
      <c r="B12" s="36" t="n">
        <v>38</v>
      </c>
      <c r="C12" s="7" t="inlineStr">
        <is>
          <t>ei sovellettavissa — vähittäishinta</t>
        </is>
      </c>
    </row>
    <row r="13"/>
    <row r="14">
      <c r="A14" s="3" t="inlineStr">
        <is>
          <t>Käyttöintensiteettivyöhykkeet (keskitapaus)</t>
        </is>
      </c>
    </row>
    <row r="15">
      <c r="A15" s="5" t="inlineStr">
        <is>
          <t>Vyöhyke</t>
        </is>
      </c>
      <c r="B15" s="5" t="inlineStr">
        <is>
          <t>Tokenia/tekoäly-työtunti (keski)</t>
        </is>
      </c>
    </row>
    <row r="16">
      <c r="A16" s="7" t="inlineStr">
        <is>
          <t>1. Chat/neuvonantaja</t>
        </is>
      </c>
      <c r="B16" s="37" t="n">
        <v>20000</v>
      </c>
    </row>
    <row r="17">
      <c r="A17" s="7" t="inlineStr">
        <is>
          <t>2. Aktiivinen tekoälytyötoveri</t>
        </is>
      </c>
      <c r="B17" s="37" t="n">
        <v>90000</v>
      </c>
    </row>
    <row r="18">
      <c r="A18" s="7" t="inlineStr">
        <is>
          <t>3. Delegoitu yksittäisagentti</t>
        </is>
      </c>
      <c r="B18" s="37" t="n">
        <v>400000</v>
      </c>
    </row>
    <row r="19">
      <c r="A19" s="7" t="inlineStr">
        <is>
          <t>4. Raskas moniagenttiorkestrointi</t>
        </is>
      </c>
      <c r="B19" s="37" t="n">
        <v>5000000</v>
      </c>
    </row>
    <row r="20"/>
    <row r="21">
      <c r="A21" s="3" t="inlineStr">
        <is>
          <t>Täysi matriisi — $/tekoäly-työtunti (keskitapaus)</t>
        </is>
      </c>
    </row>
    <row r="22">
      <c r="A22" s="5" t="inlineStr">
        <is>
          <t>Käyttövyöhyke</t>
        </is>
      </c>
      <c r="B22" s="5" t="inlineStr">
        <is>
          <t>Kotitalous</t>
        </is>
      </c>
      <c r="C22" s="5" t="inlineStr">
        <is>
          <t>Osuustoiminnallinen</t>
        </is>
      </c>
      <c r="D22" s="5" t="inlineStr">
        <is>
          <t>Ammattimainen (ei käyttömenoja)</t>
        </is>
      </c>
      <c r="E22" s="5" t="inlineStr">
        <is>
          <t>Hyperskaala (kanoninen)</t>
        </is>
      </c>
      <c r="F22" s="5" t="inlineStr">
        <is>
          <t>Vähittäis-API (keski)</t>
        </is>
      </c>
    </row>
    <row r="23">
      <c r="A23" s="7">
        <f>A16</f>
        <v/>
      </c>
      <c r="B23" s="20">
        <f>B16/1000000*$B$6</f>
        <v/>
      </c>
      <c r="C23" s="20">
        <f>B16/1000000*$B$7</f>
        <v/>
      </c>
      <c r="D23" s="20">
        <f>B16/1000000*$B$8</f>
        <v/>
      </c>
      <c r="E23" s="35">
        <f>B16/1000000*$B$9</f>
        <v/>
      </c>
      <c r="F23" s="20">
        <f>B16/1000000*$B$11</f>
        <v/>
      </c>
    </row>
    <row r="24">
      <c r="A24" s="7">
        <f>A17</f>
        <v/>
      </c>
      <c r="B24" s="20">
        <f>B17/1000000*$B$6</f>
        <v/>
      </c>
      <c r="C24" s="20">
        <f>B17/1000000*$B$7</f>
        <v/>
      </c>
      <c r="D24" s="20">
        <f>B17/1000000*$B$8</f>
        <v/>
      </c>
      <c r="E24" s="35">
        <f>B17/1000000*$B$9</f>
        <v/>
      </c>
      <c r="F24" s="20">
        <f>B17/1000000*$B$11</f>
        <v/>
      </c>
    </row>
    <row r="25">
      <c r="A25" s="7">
        <f>A18</f>
        <v/>
      </c>
      <c r="B25" s="20">
        <f>B18/1000000*$B$6</f>
        <v/>
      </c>
      <c r="C25" s="20">
        <f>B18/1000000*$B$7</f>
        <v/>
      </c>
      <c r="D25" s="20">
        <f>B18/1000000*$B$8</f>
        <v/>
      </c>
      <c r="E25" s="35">
        <f>B18/1000000*$B$9</f>
        <v/>
      </c>
      <c r="F25" s="20">
        <f>B18/1000000*$B$11</f>
        <v/>
      </c>
    </row>
    <row r="26">
      <c r="A26" s="7">
        <f>A19</f>
        <v/>
      </c>
      <c r="B26" s="20">
        <f>B19/1000000*$B$6</f>
        <v/>
      </c>
      <c r="C26" s="20">
        <f>B19/1000000*$B$7</f>
        <v/>
      </c>
      <c r="D26" s="20">
        <f>B19/1000000*$B$8</f>
        <v/>
      </c>
      <c r="E26" s="35">
        <f>B19/1000000*$B$9</f>
        <v/>
      </c>
      <c r="F26" s="20">
        <f>B19/1000000*$B$11</f>
        <v/>
      </c>
    </row>
    <row r="27"/>
    <row r="28">
      <c r="A28" s="7" t="inlineStr">
        <is>
          <t>Lukuhuomautus: Ammattimaisen luku sulkee pois käyttömenot, kun Hyperskaalan luku sisältää ne — näitä kahta sarakkeetta ei voi verrata suoraan ottamatta huomioon tätä laajuuseroa (ks. Ammattimainen taso -välilehti havainnollistavaa käyttömenoherkkyyttä varten).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55" customWidth="1" min="3" max="3"/>
  </cols>
  <sheetData>
    <row r="1">
      <c r="A1" s="9" t="inlineStr">
        <is>
          <t>Bitcoin-louhinta vs. tekoälytokenien bruttoenergian rahaksimuunto</t>
        </is>
      </c>
    </row>
    <row r="2">
      <c r="A2" s="7" t="inlineStr">
        <is>
          <t>Julkaisuresurssi #10 §5. EI kannattavuusväite — vertaa vain bruttotuloa per MWh, nettouttamatta mitään kummallakaan puolella.</t>
        </is>
      </c>
    </row>
    <row r="3"/>
    <row r="4">
      <c r="A4" s="3" t="inlineStr">
        <is>
          <t>Bitcoin-puoli</t>
        </is>
      </c>
    </row>
    <row r="5">
      <c r="A5" s="5" t="inlineStr">
        <is>
          <t>Syöte</t>
        </is>
      </c>
      <c r="B5" s="5" t="inlineStr">
        <is>
          <t>Arvo</t>
        </is>
      </c>
      <c r="C5" s="5" t="inlineStr">
        <is>
          <t>Luokka / Lähde</t>
        </is>
      </c>
    </row>
    <row r="6">
      <c r="A6" s="7" t="inlineStr">
        <is>
          <t>Luxorin spot-hashprice ($/PH/s/päivä)</t>
        </is>
      </c>
      <c r="B6" s="11" t="n">
        <v>31.9</v>
      </c>
      <c r="C6" s="11" t="inlineStr">
        <is>
          <t>HAVAITTU — Luxor, ~10.–12.8.2026 (31,73–32,05 $ vaihteluväli, keskikohta käytetty)</t>
        </is>
      </c>
    </row>
    <row r="7">
      <c r="A7" s="7" t="inlineStr">
        <is>
          <t>ASIC-tehokkuus — vanhempi kalusto (J/TH)</t>
        </is>
      </c>
      <c r="B7" s="13" t="n">
        <v>30</v>
      </c>
      <c r="C7" s="13" t="inlineStr">
        <is>
          <t>OLETUS — havainnollistava sukupolvivyöhyke (25–38 J/TH)</t>
        </is>
      </c>
    </row>
    <row r="8">
      <c r="A8" s="7" t="inlineStr">
        <is>
          <t>ASIC-tehokkuus — parhaat nykyiset kalustot (J/TH)</t>
        </is>
      </c>
      <c r="B8" s="13" t="n">
        <v>14</v>
      </c>
      <c r="C8" s="13" t="inlineStr">
        <is>
          <t>OLETUS — alle 14 J/TH:n tehokkaat kalustot</t>
        </is>
      </c>
    </row>
    <row r="9"/>
    <row r="10">
      <c r="A10" s="7" t="inlineStr">
        <is>
          <t>Tulo/MWh-kaavan vakio</t>
        </is>
      </c>
      <c r="B10" s="23">
        <f>B6*1000/24</f>
        <v/>
      </c>
      <c r="C10" s="15" t="inlineStr">
        <is>
          <t>JOHDETTU: hashprice($/PH/s/päivä) x 1000/1000 / 24h -&gt; yksinkertaistuu muotoon 1 333 x (hashprice/31,9-suhde)</t>
        </is>
      </c>
    </row>
    <row r="11"/>
    <row r="12">
      <c r="A12" s="5" t="inlineStr">
        <is>
          <t>Bitcoin-skenaario</t>
        </is>
      </c>
      <c r="B12" s="5" t="inlineStr">
        <is>
          <t>Bruttotulo/MWh ($)</t>
        </is>
      </c>
    </row>
    <row r="13">
      <c r="A13" s="7" t="inlineStr">
        <is>
          <t>Vanhempi kalusto (30 J/TH)</t>
        </is>
      </c>
      <c r="B13" s="22">
        <f>1333*(B6/31.9)/B7</f>
        <v/>
      </c>
    </row>
    <row r="14">
      <c r="A14" s="7" t="inlineStr">
        <is>
          <t>Tehokas kalusto (14 J/TH)</t>
        </is>
      </c>
      <c r="B14" s="22">
        <f>1333*(B6/31.9)/B8</f>
        <v/>
      </c>
    </row>
    <row r="15"/>
    <row r="16">
      <c r="A16" s="3" t="inlineStr">
        <is>
          <t>Tekoälytoken-puoli</t>
        </is>
      </c>
    </row>
    <row r="17">
      <c r="A17" s="5" t="inlineStr">
        <is>
          <t>Syöte</t>
        </is>
      </c>
      <c r="B17" s="5" t="inlineStr">
        <is>
          <t>Arvo</t>
        </is>
      </c>
      <c r="C17" s="5" t="inlineStr">
        <is>
          <t>Luokka / Lähde</t>
        </is>
      </c>
    </row>
    <row r="18">
      <c r="A18" s="7" t="inlineStr">
        <is>
          <t>Laitteen tehonotto (kW)</t>
        </is>
      </c>
      <c r="B18" s="13" t="n">
        <v>0.24</v>
      </c>
      <c r="C18" s="13" t="inlineStr">
        <is>
          <t>OLETUS — DGX Sparkin havaitun vaihteluvälin sisällä</t>
        </is>
      </c>
    </row>
    <row r="19">
      <c r="A19" s="7" t="inlineStr">
        <is>
          <t>Tuotoksen läpimenoteho (tok/s)</t>
        </is>
      </c>
      <c r="B19" s="13" t="n">
        <v>50</v>
      </c>
      <c r="C19" s="13" t="inlineStr">
        <is>
          <t>OLETUS</t>
        </is>
      </c>
    </row>
    <row r="20"/>
    <row r="21">
      <c r="A21" s="7" t="inlineStr">
        <is>
          <t>Käyntiaika per MWh (tuntia)</t>
        </is>
      </c>
      <c r="B21" s="18">
        <f>1000/B18</f>
        <v/>
      </c>
    </row>
    <row r="22">
      <c r="A22" s="7" t="inlineStr">
        <is>
          <t>Tuotostokenit per MWh (miljoonaa)</t>
        </is>
      </c>
      <c r="B22" s="30">
        <f>B21*3600*B19/1000000</f>
        <v/>
      </c>
    </row>
    <row r="23"/>
    <row r="24">
      <c r="A24" s="5" t="inlineStr">
        <is>
          <t>Tekoälytokenin vähittäishinta ($/M tokenia)</t>
        </is>
      </c>
      <c r="B24" s="5" t="inlineStr">
        <is>
          <t>Bruttotulo/MWh ($)</t>
        </is>
      </c>
    </row>
    <row r="25">
      <c r="A25" s="21" t="n">
        <v>1</v>
      </c>
      <c r="B25" s="22">
        <f>$B$22*A25</f>
        <v/>
      </c>
    </row>
    <row r="26">
      <c r="A26" s="21" t="n">
        <v>5</v>
      </c>
      <c r="B26" s="22">
        <f>$B$22*A26</f>
        <v/>
      </c>
    </row>
    <row r="27">
      <c r="A27" s="21" t="n">
        <v>10</v>
      </c>
      <c r="B27" s="22">
        <f>$B$22*A27</f>
        <v/>
      </c>
    </row>
    <row r="28">
      <c r="A28" s="21" t="n">
        <v>25</v>
      </c>
      <c r="B28" s="22">
        <f>$B$22*A28</f>
        <v/>
      </c>
    </row>
    <row r="29"/>
    <row r="30">
      <c r="A30" s="7" t="inlineStr">
        <is>
          <t>Ristiintarkistus: samojen tokenien arvottaminen omistetulla tuotantokustannuksella (~0,6–2 $/M) vähittäishinnan sijaan</t>
        </is>
      </c>
    </row>
    <row r="31">
      <c r="A31" s="7" t="inlineStr">
        <is>
          <t>Tekoälytokenin omistettu tuotantokustannus ($/M tokenia)</t>
        </is>
      </c>
      <c r="B31" s="36" t="n">
        <v>1</v>
      </c>
    </row>
    <row r="32">
      <c r="A32" s="7" t="inlineStr">
        <is>
          <t>Brutto”tulo”/MWh tuotantokustannuksella</t>
        </is>
      </c>
      <c r="B32" s="14">
        <f>B22*B31</f>
        <v/>
      </c>
    </row>
    <row r="33">
      <c r="A33" s="7" t="inlineStr">
        <is>
          <t>Huomautus: tämä jää ALLE jopa tehottomimman Bitcoin-kaluston — koko vertailu on herkkä sille, mitä hintapistettä käytetään, mikä on juuri tämän skenaariotaulukon tarkoitus, ei kannattavuusväite.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9" t="inlineStr">
        <is>
          <t>Humanoidirobottien työkapasiteettityökirja</t>
        </is>
      </c>
    </row>
    <row r="2">
      <c r="A2" s="7" t="inlineStr">
        <is>
          <t>Julkaisuresurssi #11. Havainnollistava kehollistetun kapasiteetin laajennus. EI yleinen väite robotiikan taloudesta.</t>
        </is>
      </c>
    </row>
    <row r="3"/>
    <row r="4">
      <c r="A4" s="3" t="inlineStr">
        <is>
          <t>Neljä hintapisteskenaariota (sarakkeet) — pääomakerros</t>
        </is>
      </c>
    </row>
    <row r="5">
      <c r="A5" s="5" t="inlineStr">
        <is>
          <t>Parametri</t>
        </is>
      </c>
      <c r="B5" s="5" t="inlineStr">
        <is>
          <t>Havainnollistava (~27 000 $)</t>
        </is>
      </c>
      <c r="C5" s="5" t="inlineStr">
        <is>
          <t>Todellinen MATALA (13 500 $)</t>
        </is>
      </c>
      <c r="D5" s="5" t="inlineStr">
        <is>
          <t>Todellinen KESKI (20 000 $)</t>
        </is>
      </c>
      <c r="E5" s="5" t="inlineStr">
        <is>
          <t>Todellinen KORKEA (250 000 $)</t>
        </is>
      </c>
    </row>
    <row r="6">
      <c r="A6" s="7" t="inlineStr">
        <is>
          <t>Ostohinta ($)</t>
        </is>
      </c>
      <c r="B6" s="21" t="n">
        <v>27000</v>
      </c>
      <c r="C6" s="10" t="n">
        <v>13500</v>
      </c>
      <c r="D6" s="10" t="n">
        <v>20000</v>
      </c>
      <c r="E6" s="10" t="n">
        <v>250000</v>
      </c>
    </row>
    <row r="7">
      <c r="A7" s="7" t="inlineStr">
        <is>
          <t>Lähde / luokka</t>
        </is>
      </c>
      <c r="B7" s="13" t="inlineStr">
        <is>
          <t>SKENAARIO-OLETUS — kirjoittajan havainnollistava esimerkki</t>
        </is>
      </c>
      <c r="C7" s="11" t="inlineStr">
        <is>
          <t>HAVAITTU — Unitree G1, unitree.com</t>
        </is>
      </c>
      <c r="D7" s="11" t="inlineStr">
        <is>
          <t>LÄHTEESEEN KOHDISTETTU — 1X NEO, Engadget</t>
        </is>
      </c>
      <c r="E7" s="11" t="inlineStr">
        <is>
          <t>LÄHTEESEEN KOHDISTETTU — Agility Digit, toissijaiset lähteet</t>
        </is>
      </c>
    </row>
    <row r="8"/>
    <row r="9">
      <c r="A9" s="7" t="inlineStr">
        <is>
          <t>Käsiraha %</t>
        </is>
      </c>
      <c r="B9" s="12" t="n">
        <v>0.2</v>
      </c>
      <c r="C9" s="12" t="n">
        <v>0.2</v>
      </c>
      <c r="D9" s="12" t="n">
        <v>0.2</v>
      </c>
      <c r="E9" s="12" t="n">
        <v>0.2</v>
      </c>
    </row>
    <row r="10">
      <c r="A10" s="7" t="inlineStr">
        <is>
          <t>Rahoituskorko (vuosittainen)</t>
        </is>
      </c>
      <c r="B10" s="12" t="n">
        <v>0.08</v>
      </c>
      <c r="C10" s="12" t="n">
        <v>0.08</v>
      </c>
      <c r="D10" s="12" t="n">
        <v>0.08</v>
      </c>
      <c r="E10" s="12" t="n">
        <v>0.08</v>
      </c>
    </row>
    <row r="11">
      <c r="A11" s="7" t="inlineStr">
        <is>
          <t>Rahoitusaika (vuotta)</t>
        </is>
      </c>
      <c r="B11" s="13" t="n">
        <v>5</v>
      </c>
      <c r="C11" s="13" t="n">
        <v>5</v>
      </c>
      <c r="D11" s="13" t="n">
        <v>5</v>
      </c>
      <c r="E11" s="13" t="n">
        <v>5</v>
      </c>
    </row>
    <row r="12">
      <c r="A12" s="7" t="inlineStr">
        <is>
          <t>Ylläpitovaraus % hinnasta/vuosi</t>
        </is>
      </c>
      <c r="B12" s="12" t="n">
        <v>0.1</v>
      </c>
      <c r="C12" s="12" t="n">
        <v>0.1</v>
      </c>
      <c r="D12" s="12" t="n">
        <v>0.1</v>
      </c>
      <c r="E12" s="12" t="n">
        <v>0.1</v>
      </c>
    </row>
    <row r="13">
      <c r="A13" s="7" t="inlineStr">
        <is>
          <t>Kiinteä sähkö ($/käyttötunti)</t>
        </is>
      </c>
      <c r="B13" s="17" t="n">
        <v>0.11</v>
      </c>
      <c r="C13" s="17" t="n">
        <v>0.11</v>
      </c>
      <c r="D13" s="17" t="n">
        <v>0.11</v>
      </c>
      <c r="E13" s="17" t="n">
        <v>0.11</v>
      </c>
    </row>
    <row r="14"/>
    <row r="15">
      <c r="A15" s="3" t="inlineStr">
        <is>
          <t>Rahoituslaskelma (kuukausittainen tasaerälaina-konventio)</t>
        </is>
      </c>
    </row>
    <row r="16">
      <c r="A16" s="7" t="inlineStr">
        <is>
          <t>Käsiraha ($)</t>
        </is>
      </c>
      <c r="B16" s="14">
        <f>B6*B9</f>
        <v/>
      </c>
      <c r="C16" s="14">
        <f>C6*C9</f>
        <v/>
      </c>
      <c r="D16" s="14">
        <f>D6*D9</f>
        <v/>
      </c>
      <c r="E16" s="14">
        <f>E6*E9</f>
        <v/>
      </c>
    </row>
    <row r="17">
      <c r="A17" s="7" t="inlineStr">
        <is>
          <t>Rahoitettu määrä ($)</t>
        </is>
      </c>
      <c r="B17" s="14">
        <f>B6-B16</f>
        <v/>
      </c>
      <c r="C17" s="14">
        <f>C6-C16</f>
        <v/>
      </c>
      <c r="D17" s="14">
        <f>D6-D16</f>
        <v/>
      </c>
      <c r="E17" s="14">
        <f>E6-E16</f>
        <v/>
      </c>
    </row>
    <row r="18">
      <c r="A18" s="7" t="inlineStr">
        <is>
          <t>Kuukausimaksu ($)</t>
        </is>
      </c>
      <c r="B18" s="14">
        <f>B17*(B10/12)/(1-(1+B10/12)^(-B11*12))</f>
        <v/>
      </c>
      <c r="C18" s="14">
        <f>C17*(C10/12)/(1-(1+C10/12)^(-C11*12))</f>
        <v/>
      </c>
      <c r="D18" s="14">
        <f>D17*(D10/12)/(1-(1+D10/12)^(-D11*12))</f>
        <v/>
      </c>
      <c r="E18" s="14">
        <f>E17*(E10/12)/(1-(1+E10/12)^(-E11*12))</f>
        <v/>
      </c>
    </row>
    <row r="19">
      <c r="A19" s="7" t="inlineStr">
        <is>
          <t>Vuotuinen rahoitus (kuukausi x 12) ($)</t>
        </is>
      </c>
      <c r="B19" s="14">
        <f>B18*12</f>
        <v/>
      </c>
      <c r="C19" s="14">
        <f>C18*12</f>
        <v/>
      </c>
      <c r="D19" s="14">
        <f>D18*12</f>
        <v/>
      </c>
      <c r="E19" s="14">
        <f>E18*12</f>
        <v/>
      </c>
    </row>
    <row r="20">
      <c r="A20" s="7" t="inlineStr">
        <is>
          <t>Käsiraha jaksotettuna/vuosi ($)</t>
        </is>
      </c>
      <c r="B20" s="14">
        <f>B16/B11</f>
        <v/>
      </c>
      <c r="C20" s="14">
        <f>C16/C11</f>
        <v/>
      </c>
      <c r="D20" s="14">
        <f>D16/D11</f>
        <v/>
      </c>
      <c r="E20" s="14">
        <f>E16/E11</f>
        <v/>
      </c>
    </row>
    <row r="21">
      <c r="A21" s="6" t="inlineStr">
        <is>
          <t>Pääoma+rahoituskustannus yhteensä/vuosi ($)</t>
        </is>
      </c>
      <c r="B21" s="16">
        <f>B19+B20</f>
        <v/>
      </c>
      <c r="C21" s="16">
        <f>C19+C20</f>
        <v/>
      </c>
      <c r="D21" s="16">
        <f>D19+D20</f>
        <v/>
      </c>
      <c r="E21" s="16">
        <f>E19+E20</f>
        <v/>
      </c>
    </row>
    <row r="22">
      <c r="A22" s="7" t="inlineStr">
        <is>
          <t>Ylläpitovaraus/vuosi ($)</t>
        </is>
      </c>
      <c r="B22" s="14">
        <f>B6*B12</f>
        <v/>
      </c>
      <c r="C22" s="14">
        <f>C6*C12</f>
        <v/>
      </c>
      <c r="D22" s="14">
        <f>D6*D12</f>
        <v/>
      </c>
      <c r="E22" s="14">
        <f>E6*E12</f>
        <v/>
      </c>
    </row>
    <row r="23"/>
    <row r="24">
      <c r="A24" s="3" t="inlineStr">
        <is>
          <t>Kustannus per tuottava tunti, käyttöasteen mukaan (rahoitus+sähkö+ylläpito)</t>
        </is>
      </c>
    </row>
    <row r="25">
      <c r="A25" s="5" t="inlineStr">
        <is>
          <t>Vuotuiset tuottavat tunnit</t>
        </is>
      </c>
      <c r="B25" s="5" t="inlineStr">
        <is>
          <t>Havainnollistava</t>
        </is>
      </c>
      <c r="C25" s="5" t="inlineStr">
        <is>
          <t>Todellinen MATALA</t>
        </is>
      </c>
      <c r="D25" s="5" t="inlineStr">
        <is>
          <t>Todellinen KESKI</t>
        </is>
      </c>
      <c r="E25" s="5" t="inlineStr">
        <is>
          <t>Todellinen KORKEA</t>
        </is>
      </c>
    </row>
    <row r="26">
      <c r="A26" s="19" t="n">
        <v>2000</v>
      </c>
      <c r="B26" s="14">
        <f>(B$21/A26)+B$13+(B$22/A26)</f>
        <v/>
      </c>
      <c r="C26" s="14">
        <f>(C$21/A26)+C$13+(C$22/A26)</f>
        <v/>
      </c>
      <c r="D26" s="14">
        <f>(D$21/A26)+D$13+(D$22/A26)</f>
        <v/>
      </c>
      <c r="E26" s="14">
        <f>(E$21/A26)+E$13+(E$22/A26)</f>
        <v/>
      </c>
    </row>
    <row r="27">
      <c r="A27" s="19" t="n">
        <v>4000</v>
      </c>
      <c r="B27" s="14">
        <f>(B$21/A27)+B$13+(B$22/A27)</f>
        <v/>
      </c>
      <c r="C27" s="14">
        <f>(C$21/A27)+C$13+(C$22/A27)</f>
        <v/>
      </c>
      <c r="D27" s="14">
        <f>(D$21/A27)+D$13+(D$22/A27)</f>
        <v/>
      </c>
      <c r="E27" s="14">
        <f>(E$21/A27)+E$13+(E$22/A27)</f>
        <v/>
      </c>
    </row>
    <row r="28">
      <c r="A28" s="19" t="n">
        <v>6000</v>
      </c>
      <c r="B28" s="14">
        <f>(B$21/A28)+B$13+(B$22/A28)</f>
        <v/>
      </c>
      <c r="C28" s="14">
        <f>(C$21/A28)+C$13+(C$22/A28)</f>
        <v/>
      </c>
      <c r="D28" s="14">
        <f>(D$21/A28)+D$13+(D$22/A28)</f>
        <v/>
      </c>
      <c r="E28" s="14">
        <f>(E$21/A28)+E$13+(E$22/A28)</f>
        <v/>
      </c>
    </row>
    <row r="29">
      <c r="A29" s="19" t="n">
        <v>8000</v>
      </c>
      <c r="B29" s="14">
        <f>(B$21/A29)+B$13+(B$22/A29)</f>
        <v/>
      </c>
      <c r="C29" s="14">
        <f>(C$21/A29)+C$13+(C$22/A29)</f>
        <v/>
      </c>
      <c r="D29" s="14">
        <f>(D$21/A29)+D$13+(D$22/A29)</f>
        <v/>
      </c>
      <c r="E29" s="14">
        <f>(E$21/A29)+E$13+(E$22/A29)</f>
        <v/>
      </c>
    </row>
    <row r="30"/>
    <row r="31">
      <c r="A31" s="7" t="inlineStr">
        <is>
          <t>Lukema: käyttöaste hallitsee kustannusta per tunti enemmän kuin mikä tahansa muu yksittäinen muuttuja — siirtyminen 2 000:sta 8 000 tuntiin/vuosi leikkaa kustannusta per tunti noin 3,5–4x kaikissa hintapisteissä, koska pääoma+rahoitus on kiinteä, kun nimittäjä (tunnit) kasvaa.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55" customWidth="1" min="3" max="3"/>
  </cols>
  <sheetData>
    <row r="1">
      <c r="A1" s="9" t="inlineStr">
        <is>
          <t>Paikallistettu skenaariotyökirja — EUR/Suomi-malli</t>
        </is>
      </c>
    </row>
    <row r="2">
      <c r="A2" s="7" t="inlineStr">
        <is>
          <t>Julkaisuresurssi #8. Yksi läpilaskettu ei-USD-paikallistusmalli. Mitään alla olevista Suomi-kohtaisista luvuista ei ole itsenäisesti vahvistettu elävää suomalaista lähdettä vasten — ne ovat nimenomaisesti SKENAARIO-OLETUKSIA, jotka sinun tulee korvata omilla tarkistetuilla luvuillasi.</t>
        </is>
      </c>
    </row>
    <row r="3"/>
    <row r="4">
      <c r="A4" s="3" t="inlineStr">
        <is>
          <t>Viisi solua, jotka joka paikallistuksen tulee vaihtaa (muokkaa näitä, kaikki alavirran tuloksista laskee uudelleen)</t>
        </is>
      </c>
    </row>
    <row r="5">
      <c r="A5" s="5" t="inlineStr">
        <is>
          <t>Parametri</t>
        </is>
      </c>
      <c r="B5" s="5" t="inlineStr">
        <is>
          <t>Arvo</t>
        </is>
      </c>
      <c r="C5" s="5" t="inlineStr">
        <is>
          <t>Luokka</t>
        </is>
      </c>
    </row>
    <row r="6">
      <c r="A6" s="7" t="inlineStr">
        <is>
          <t>FX-kurssi (USD -&gt; EUR)</t>
        </is>
      </c>
      <c r="B6" s="38" t="n">
        <v>0.93</v>
      </c>
      <c r="C6" s="13" t="inlineStr">
        <is>
          <t>OLETUS — ei reaaliaikaisesti tarkistettu kurssi</t>
        </is>
      </c>
    </row>
    <row r="7">
      <c r="A7" s="7" t="inlineStr">
        <is>
          <t>Kotitalous-/prosumer-sähkön hinta (EUR/kWh)</t>
        </is>
      </c>
      <c r="B7" s="27" t="n">
        <v>0.15</v>
      </c>
      <c r="C7" s="13" t="inlineStr">
        <is>
          <t>OLETUS — ei vahvistettu nykyinen suomalainen vähittäistariffi</t>
        </is>
      </c>
    </row>
    <row r="8">
      <c r="A8" s="7" t="inlineStr">
        <is>
          <t>Teollinen sähkön hinta (EUR/kWh)</t>
        </is>
      </c>
      <c r="B8" s="27" t="n">
        <v>0.09</v>
      </c>
      <c r="C8" s="13" t="inlineStr">
        <is>
          <t>OLETUS</t>
        </is>
      </c>
    </row>
    <row r="9">
      <c r="A9" s="7" t="inlineStr">
        <is>
          <t>Rahoituskorko (vuosittainen)</t>
        </is>
      </c>
      <c r="B9" s="12" t="n">
        <v>0.08</v>
      </c>
      <c r="C9" s="13" t="inlineStr">
        <is>
          <t>OLETUS — ei vahvistettu suomalainen lainakorko; euroalueen yrityslainat noteerataan tyypillisesti Euribor + marginaali -muodossa</t>
        </is>
      </c>
    </row>
    <row r="10">
      <c r="A10" s="7" t="inlineStr">
        <is>
          <t>Rahoitusaika (vuotta)</t>
        </is>
      </c>
      <c r="B10" s="13" t="n">
        <v>5</v>
      </c>
      <c r="C10" s="13" t="inlineStr">
        <is>
          <t>OLETUS</t>
        </is>
      </c>
    </row>
    <row r="11"/>
    <row r="12">
      <c r="A12" s="3" t="inlineStr">
        <is>
          <t>Laitteistohinnan paikallistaminen (DGX Spark -tapaustutkimus)</t>
        </is>
      </c>
    </row>
    <row r="13">
      <c r="A13" s="7" t="inlineStr">
        <is>
          <t>Yhdysvaltain suoraviivainen suositushinta ($)</t>
        </is>
      </c>
      <c r="B13" s="10" t="n">
        <v>4699</v>
      </c>
    </row>
    <row r="14">
      <c r="A14" s="7" t="inlineStr">
        <is>
          <t>FX-muunnettu lattiaviite (EUR) — EI todellinen EU-tarjous</t>
        </is>
      </c>
      <c r="B14" s="28">
        <f>B13*B6</f>
        <v/>
      </c>
    </row>
    <row r="15">
      <c r="A15" s="7" t="inlineStr">
        <is>
          <t>Sinun todellinen EU/Suomi-jälleenmyyjän tarjous (EUR)</t>
        </is>
      </c>
      <c r="B15" s="13" t="inlineStr"/>
      <c r="C15" s="13" t="inlineStr">
        <is>
          <t>Lisää oma paikallinen jälleenmyyjän tarjouksesi tähän — odota tämän olevan KORKEAMPI kuin FX-muunnettu lattia, kun ALV/tuonti/logistiikka/marginaali on lisätty</t>
        </is>
      </c>
    </row>
    <row r="16"/>
    <row r="17">
      <c r="A17" s="3" t="inlineStr">
        <is>
          <t>Läpilaskettu malli A — Kotitalouden tekoälytehdas (yksittäinen DGX Spark), EUR</t>
        </is>
      </c>
    </row>
    <row r="18">
      <c r="A18" s="7" t="inlineStr">
        <is>
          <t>Pääoma (EUR, FX-lattiaviite)</t>
        </is>
      </c>
      <c r="B18" s="28">
        <f>B14</f>
        <v/>
      </c>
    </row>
    <row r="19">
      <c r="A19" s="7" t="inlineStr">
        <is>
          <t>Tehonotto (kW)</t>
        </is>
      </c>
      <c r="B19" s="11" t="n">
        <v>0.24</v>
      </c>
    </row>
    <row r="20">
      <c r="A20" s="7" t="inlineStr">
        <is>
          <t>Läpimenoteho, vahvistettu (tok/s)</t>
        </is>
      </c>
      <c r="B20" s="11" t="n">
        <v>34.6</v>
      </c>
      <c r="C20" s="11" t="inlineStr">
        <is>
          <t>HAVAITTU — vahvistetun 30,8–38,4 tok/s-vaihteluvälin keskikohta</t>
        </is>
      </c>
    </row>
    <row r="21">
      <c r="A21" s="7" t="inlineStr">
        <is>
          <t>Läpimenoteho, vahvistamaton katto (tok/s)</t>
        </is>
      </c>
      <c r="B21" s="13" t="n">
        <v>51</v>
      </c>
      <c r="C21" s="13" t="inlineStr">
        <is>
          <t>LÄHTEESEEN KOHDISTETTU — vahvistamaton ketjun sisäinen väite, käsittele vain optimistisena kattona</t>
        </is>
      </c>
    </row>
    <row r="22">
      <c r="A22" s="7" t="inlineStr">
        <is>
          <t>Käyttöaste %</t>
        </is>
      </c>
      <c r="B22" s="12" t="n">
        <v>1</v>
      </c>
    </row>
    <row r="23"/>
    <row r="24">
      <c r="A24" s="7" t="inlineStr">
        <is>
          <t>Vuotuinen rahoitus (EUR/vuosi)</t>
        </is>
      </c>
      <c r="B24" s="28">
        <f>B18*B9/(1-(1+B9)^(-B10))</f>
        <v/>
      </c>
    </row>
    <row r="25">
      <c r="A25" s="7" t="inlineStr">
        <is>
          <t>Vuotuinen sähkö (EUR/vuosi)</t>
        </is>
      </c>
      <c r="B25" s="28">
        <f>B19*8760*B22*B7</f>
        <v/>
      </c>
    </row>
    <row r="26">
      <c r="A26" s="7" t="inlineStr">
        <is>
          <t>Kokonaiskustannus/vuosi (EUR)</t>
        </is>
      </c>
      <c r="B26" s="28">
        <f>B24+B25</f>
        <v/>
      </c>
    </row>
    <row r="27">
      <c r="A27" s="7" t="inlineStr">
        <is>
          <t>Vuotuiset tokenit vahvistetulla nopeudella (miljoonaa)</t>
        </is>
      </c>
      <c r="B27" s="18">
        <f>B20*86400*365*B22/1000000</f>
        <v/>
      </c>
    </row>
    <row r="28">
      <c r="A28" s="6" t="inlineStr">
        <is>
          <t>Kustannus/M tokenia vahvistetulla nopeudella (EUR)</t>
        </is>
      </c>
      <c r="B28" s="39">
        <f>B26/B27</f>
        <v/>
      </c>
    </row>
    <row r="29">
      <c r="A29" s="7" t="inlineStr">
        <is>
          <t>Vuotuiset tokenit vahvistamattomalla katolla (miljoonaa)</t>
        </is>
      </c>
      <c r="B29" s="18">
        <f>B21*86400*365*B22/1000000</f>
        <v/>
      </c>
    </row>
    <row r="30">
      <c r="A30" s="7" t="inlineStr">
        <is>
          <t>Kustannus/M tokenia vahvistamattomalla katolla (EUR)</t>
        </is>
      </c>
      <c r="B30" s="40">
        <f>B26/B29</f>
        <v/>
      </c>
    </row>
    <row r="31"/>
    <row r="32">
      <c r="A32" s="3" t="inlineStr">
        <is>
          <t>Läpilaskettu malli B — Osuustoiminnallinen tekoälytehdas (50 jäsentä, 10 DGX Sparkia), EUR</t>
        </is>
      </c>
    </row>
    <row r="33">
      <c r="A33" s="7" t="inlineStr">
        <is>
          <t>Pääoma, 10 yksikköä (EUR)</t>
        </is>
      </c>
      <c r="B33" s="28">
        <f>B14*10</f>
        <v/>
      </c>
    </row>
    <row r="34">
      <c r="A34" s="7" t="inlineStr">
        <is>
          <t>Kokonaisläpimenoteho (tok/s)</t>
        </is>
      </c>
      <c r="B34" s="18">
        <f>B20*10</f>
        <v/>
      </c>
    </row>
    <row r="35">
      <c r="A35" s="7" t="inlineStr">
        <is>
          <t>Käyttöaste %</t>
        </is>
      </c>
      <c r="B35" s="12" t="n">
        <v>0.7</v>
      </c>
    </row>
    <row r="36">
      <c r="A36" s="7" t="inlineStr">
        <is>
          <t>Vuotuinen rahoitus (EUR/vuosi)</t>
        </is>
      </c>
      <c r="B36" s="28">
        <f>B33*B9/(1-(1+B9)^(-B10))</f>
        <v/>
      </c>
    </row>
    <row r="37">
      <c r="A37" s="7" t="inlineStr">
        <is>
          <t>Vuotuinen sähkö (EUR/vuosi)</t>
        </is>
      </c>
      <c r="B37" s="28">
        <f>B19*10*8760*B35*B7</f>
        <v/>
      </c>
    </row>
    <row r="38">
      <c r="A38" s="7" t="inlineStr">
        <is>
          <t>Kokonaiskustannus/vuosi (EUR)</t>
        </is>
      </c>
      <c r="B38" s="28">
        <f>B36+B37</f>
        <v/>
      </c>
    </row>
    <row r="39">
      <c r="A39" s="7" t="inlineStr">
        <is>
          <t>Vuotuiset tokenit (miljoonaa)</t>
        </is>
      </c>
      <c r="B39" s="18">
        <f>B34*31536000*B35/1000000</f>
        <v/>
      </c>
    </row>
    <row r="40">
      <c r="A40" s="6" t="inlineStr">
        <is>
          <t>Kustannus/M tokenia (EUR)</t>
        </is>
      </c>
      <c r="B40" s="39">
        <f>B38/B39</f>
        <v/>
      </c>
    </row>
    <row r="41">
      <c r="A41" s="7" t="inlineStr">
        <is>
          <t>Jäsenet</t>
        </is>
      </c>
      <c r="B41" s="13" t="n">
        <v>50</v>
      </c>
    </row>
    <row r="42">
      <c r="A42" s="6" t="inlineStr">
        <is>
          <t>EUR/jäsen/kuukausi</t>
        </is>
      </c>
      <c r="B42" s="29">
        <f>B38/B41/12</f>
        <v/>
      </c>
    </row>
    <row r="43"/>
    <row r="44">
      <c r="A44" s="3" t="inlineStr">
        <is>
          <t>Huomautus: tämä ~22 €/jäsen/kuukausi DGX Spark -skenaario on ERI laitteistotaso kuin 42 €/jäsen/kuukausi DGX Station -luokan skenaario Osuustoiminnallinen taso -välilehdellä — molemmat ovat oikein sen laitteiston osalta, jota ne kuvaavat.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40" customWidth="1" min="4" max="4"/>
    <col width="40" customWidth="1" min="5" max="5"/>
  </cols>
  <sheetData>
    <row r="1">
      <c r="A1" s="9" t="inlineStr">
        <is>
          <t>Oletusten hallinta — joka muokattava syöte joka välilehdeltä</t>
        </is>
      </c>
    </row>
    <row r="2">
      <c r="A2" s="7" t="inlineStr">
        <is>
          <t>Vastaa julkaisuresurssia #13. Muuta arvoa lähdevälilehdellä (ei tässä) vaikuttaaksesi laskelmiin — tämä välilehti on koottu viiteluettelo, reaaliaikalinkitetty takaisin joka lähdesoluun.</t>
        </is>
      </c>
    </row>
    <row r="3"/>
    <row r="4">
      <c r="A4" s="5" t="inlineStr">
        <is>
          <t>Oletus</t>
        </is>
      </c>
      <c r="B4" s="5" t="inlineStr">
        <is>
          <t>Arvo (reaaliaikalinkitetty)</t>
        </is>
      </c>
      <c r="C4" s="5" t="inlineStr">
        <is>
          <t>Välilehti</t>
        </is>
      </c>
      <c r="D4" s="5" t="inlineStr">
        <is>
          <t>Mitä se vaikuttaa</t>
        </is>
      </c>
      <c r="E4" s="5" t="inlineStr">
        <is>
          <t>Ehdotettu testattava vaihteluväli</t>
        </is>
      </c>
    </row>
    <row r="5">
      <c r="A5" s="7" t="inlineStr">
        <is>
          <t>Käsiraha % (Kotitalous/Osuustoiminnallinen/Humanoidi)</t>
        </is>
      </c>
      <c r="B5" s="15">
        <f>'Kotitaloustaso'!B7</f>
        <v/>
      </c>
      <c r="C5" s="7" t="inlineStr">
        <is>
          <t>Kotitaloustaso</t>
        </is>
      </c>
      <c r="D5" s="7" t="inlineStr">
        <is>
          <t>Jako rahoitetun vs. käteisellä maksetun pääoman välillä</t>
        </is>
      </c>
      <c r="E5" s="7" t="inlineStr">
        <is>
          <t>0–50 %</t>
        </is>
      </c>
    </row>
    <row r="6">
      <c r="A6" s="7" t="inlineStr">
        <is>
          <t>Rahoituskorko (Kotitalous)</t>
        </is>
      </c>
      <c r="B6" s="15">
        <f>'Kotitaloustaso'!B8</f>
        <v/>
      </c>
      <c r="C6" s="7" t="inlineStr">
        <is>
          <t>Kotitaloustaso</t>
        </is>
      </c>
      <c r="D6" s="7" t="inlineStr">
        <is>
          <t>Vuosittainen lainanmaksu</t>
        </is>
      </c>
      <c r="E6" s="7" t="inlineStr">
        <is>
          <t>4–15 %</t>
        </is>
      </c>
    </row>
    <row r="7">
      <c r="A7" s="7" t="inlineStr">
        <is>
          <t>Rahoitusaika, vuotta (Kotitalous)</t>
        </is>
      </c>
      <c r="B7" s="15">
        <f>'Kotitaloustaso'!B9</f>
        <v/>
      </c>
      <c r="C7" s="7" t="inlineStr">
        <is>
          <t>Kotitaloustaso</t>
        </is>
      </c>
      <c r="D7" s="7" t="inlineStr">
        <is>
          <t>Annuiteettimaksun koko</t>
        </is>
      </c>
      <c r="E7" s="7" t="inlineStr">
        <is>
          <t>3–10 vuotta</t>
        </is>
      </c>
    </row>
    <row r="8">
      <c r="A8" s="7" t="inlineStr">
        <is>
          <t>Sähkön hinta, Kotitalous ($/kWh)</t>
        </is>
      </c>
      <c r="B8" s="15">
        <f>'Kotitaloustaso'!B18</f>
        <v/>
      </c>
      <c r="C8" s="7" t="inlineStr">
        <is>
          <t>Kotitaloustaso</t>
        </is>
      </c>
      <c r="D8" s="7" t="inlineStr">
        <is>
          <t>Kotitalouden sähkökustannusrivi</t>
        </is>
      </c>
      <c r="E8" s="7" t="inlineStr">
        <is>
          <t>0,03–0,40 $/kWh</t>
        </is>
      </c>
    </row>
    <row r="9">
      <c r="A9" s="7" t="inlineStr">
        <is>
          <t>Käyttöaste %, Kotitalous</t>
        </is>
      </c>
      <c r="B9" s="15">
        <f>'Kotitaloustaso'!B20</f>
        <v/>
      </c>
      <c r="C9" s="7" t="inlineStr">
        <is>
          <t>Kotitaloustaso</t>
        </is>
      </c>
      <c r="D9" s="7" t="inlineStr">
        <is>
          <t>Suurin yksittäinen vipu $/M-tokenia-lukuun</t>
        </is>
      </c>
      <c r="E9" s="7" t="inlineStr">
        <is>
          <t>10–80 %</t>
        </is>
      </c>
    </row>
    <row r="10">
      <c r="A10" s="7" t="inlineStr">
        <is>
          <t>Hallinto/ylikuorma, Osuustoiminnallinen ($/vuosi)</t>
        </is>
      </c>
      <c r="B10" s="15">
        <f>'Osuustoiminnallinen taso'!B15</f>
        <v/>
      </c>
      <c r="C10" s="7" t="inlineStr">
        <is>
          <t>Osuustoiminnallinen taso</t>
        </is>
      </c>
      <c r="D10" s="7" t="inlineStr">
        <is>
          <t>Osuustoiminnallinen $/M-tokenia, $/jäsen/kuukausi</t>
        </is>
      </c>
      <c r="E10" s="7" t="inlineStr">
        <is>
          <t>1 000–6 000 $/vuosi</t>
        </is>
      </c>
    </row>
    <row r="11">
      <c r="A11" s="7" t="inlineStr">
        <is>
          <t>DGX Station havainnollistava pääoma (EUR)</t>
        </is>
      </c>
      <c r="B11" s="15">
        <f>'Osuustoiminnallinen taso'!B35</f>
        <v/>
      </c>
      <c r="C11" s="7" t="inlineStr">
        <is>
          <t>Osuustoiminnallinen taso</t>
        </is>
      </c>
      <c r="D11" s="7" t="inlineStr">
        <is>
          <t>Koko DGX-Station-luokan osuustoiminnallinen skenaario</t>
        </is>
      </c>
      <c r="E11" s="7" t="inlineStr">
        <is>
          <t>vahvistettua hintaa ei ole olemassa — vain tarjoustasolla</t>
        </is>
      </c>
    </row>
    <row r="12">
      <c r="A12" s="7" t="inlineStr">
        <is>
          <t>Ammattimaisen tason pääomakustannus ($)</t>
        </is>
      </c>
      <c r="B12" s="15">
        <f>'Ammattimainen taso'!B6</f>
        <v/>
      </c>
      <c r="C12" s="7" t="inlineStr">
        <is>
          <t>Ammattimainen taso</t>
        </is>
      </c>
      <c r="D12" s="7" t="inlineStr">
        <is>
          <t>Koko Ammattimaisen tason kustannuskäyrä</t>
        </is>
      </c>
      <c r="E12" s="7" t="inlineStr">
        <is>
          <t>250 000–500 000 $ — julkista hintaa ei ole olemassa</t>
        </is>
      </c>
    </row>
    <row r="13">
      <c r="A13" s="7" t="inlineStr">
        <is>
          <t>Ammattimaisen tason tehonotto (kW)</t>
        </is>
      </c>
      <c r="B13" s="15">
        <f>'Ammattimainen taso'!B7</f>
        <v/>
      </c>
      <c r="C13" s="7" t="inlineStr">
        <is>
          <t>Ammattimainen taso</t>
        </is>
      </c>
      <c r="D13" s="7" t="inlineStr">
        <is>
          <t>Ammattimaisen tason sähkörivi</t>
        </is>
      </c>
      <c r="E13" s="7" t="inlineStr">
        <is>
          <t>8–15 kW — ei ensisijaista lähdettä</t>
        </is>
      </c>
    </row>
    <row r="14">
      <c r="A14" s="7" t="inlineStr">
        <is>
          <t>Ammattimaisen tason havainnollistavat käyttömenot ($/vuosi)</t>
        </is>
      </c>
      <c r="B14" s="15">
        <f>'Ammattimainen taso'!B24</f>
        <v/>
      </c>
      <c r="C14" s="7" t="inlineStr">
        <is>
          <t>Ammattimainen taso</t>
        </is>
      </c>
      <c r="D14" s="7" t="inlineStr">
        <is>
          <t>Käyttömenot mukaan lukien Ammattimaisen vertailu Hyperskaalaan</t>
        </is>
      </c>
      <c r="E14" s="7" t="inlineStr">
        <is>
          <t>10 000–50 000 $/vuosi — SKENAARIO-OLETUS, ei vahvistettua lukua</t>
        </is>
      </c>
    </row>
    <row r="15">
      <c r="A15" s="7" t="inlineStr">
        <is>
          <t>Hyperskaalaräkin pääomakustannus ($)</t>
        </is>
      </c>
      <c r="B15" s="15">
        <f>'Hyperskaalataso'!B10</f>
        <v/>
      </c>
      <c r="C15" s="7" t="inlineStr">
        <is>
          <t>Hyperskaalataso</t>
        </is>
      </c>
      <c r="D15" s="7" t="inlineStr">
        <is>
          <t>Koko Hyperskaalan kustannuskäyrä</t>
        </is>
      </c>
      <c r="E15" s="7" t="inlineStr">
        <is>
          <t>ei virallista NVIDIA-hintaa — vain analyytikkoihin ankkuroitu</t>
        </is>
      </c>
    </row>
    <row r="16">
      <c r="A16" s="7" t="inlineStr">
        <is>
          <t>Hyperskaalan rahoitusaika (vuotta)</t>
        </is>
      </c>
      <c r="B16" s="15">
        <f>'Hyperskaalataso'!B12</f>
        <v/>
      </c>
      <c r="C16" s="7" t="inlineStr">
        <is>
          <t>Hyperskaalataso</t>
        </is>
      </c>
      <c r="D16" s="7" t="inlineStr">
        <is>
          <t>Rahoitusaikaherkkyystaulukko</t>
        </is>
      </c>
      <c r="E16" s="7" t="inlineStr">
        <is>
          <t>3–7 vuotta</t>
        </is>
      </c>
    </row>
    <row r="17">
      <c r="A17" s="7" t="inlineStr">
        <is>
          <t>Hyperskaalan käyttömenot/räkki ($/vuosi)</t>
        </is>
      </c>
      <c r="B17" s="15">
        <f>'Hyperskaalataso'!B15</f>
        <v/>
      </c>
      <c r="C17" s="7" t="inlineStr">
        <is>
          <t>Hyperskaalataso</t>
        </is>
      </c>
      <c r="D17" s="7" t="inlineStr">
        <is>
          <t>Kanoninen täyden kerroksen $/M-tokenia-luku</t>
        </is>
      </c>
      <c r="E17" s="7" t="inlineStr">
        <is>
          <t>200 000–1 000 000 $/vuosi</t>
        </is>
      </c>
    </row>
    <row r="18">
      <c r="A18" s="7" t="inlineStr">
        <is>
          <t>Hyperskaalan käyttöaste %</t>
        </is>
      </c>
      <c r="B18" s="15">
        <f>'Hyperskaalataso'!B14</f>
        <v/>
      </c>
      <c r="C18" s="7" t="inlineStr">
        <is>
          <t>Hyperskaalataso</t>
        </is>
      </c>
      <c r="D18" s="7" t="inlineStr">
        <is>
          <t>Kanoninen $/M-tokenia-luku</t>
        </is>
      </c>
      <c r="E18" s="7" t="inlineStr">
        <is>
          <t>25–90 %</t>
        </is>
      </c>
    </row>
    <row r="19">
      <c r="A19" s="7" t="inlineStr">
        <is>
          <t>EUR/USD-FX-kurssi</t>
        </is>
      </c>
      <c r="B19" s="15">
        <f>'EUR-Suomi-paikallistus'!B6</f>
        <v/>
      </c>
      <c r="C19" s="7" t="inlineStr">
        <is>
          <t>EUR-Suomi-paikallistus</t>
        </is>
      </c>
      <c r="D19" s="7" t="inlineStr">
        <is>
          <t>Joka EUR-määräinen muunnos</t>
        </is>
      </c>
      <c r="E19" s="7" t="inlineStr">
        <is>
          <t>hanki reaaliaikainen kurssi — ei tarkistettu tässä hankkeessa</t>
        </is>
      </c>
    </row>
    <row r="20">
      <c r="A20" s="7" t="inlineStr">
        <is>
          <t>Suomen kotitalouksien sähkö (EUR/kWh)</t>
        </is>
      </c>
      <c r="B20" s="15">
        <f>'EUR-Suomi-paikallistus'!B7</f>
        <v/>
      </c>
      <c r="C20" s="7" t="inlineStr">
        <is>
          <t>EUR-Suomi-paikallistus</t>
        </is>
      </c>
      <c r="D20" s="7" t="inlineStr">
        <is>
          <t>Paikallistetun kotitaloustason kustannus</t>
        </is>
      </c>
      <c r="E20" s="7" t="inlineStr">
        <is>
          <t>ei vahvistettu suomalainen tariffi — korvaa omalla laskullasi</t>
        </is>
      </c>
    </row>
    <row r="21">
      <c r="A21" s="7" t="inlineStr">
        <is>
          <t>Humanoidin havainnollistava hinta ($)</t>
        </is>
      </c>
      <c r="B21" s="15">
        <f>'Humanoidirobotti'!B6</f>
        <v/>
      </c>
      <c r="C21" s="7" t="inlineStr">
        <is>
          <t>Humanoidirobotti</t>
        </is>
      </c>
      <c r="D21" s="7" t="inlineStr">
        <is>
          <t>Havainnollistava perustapausskenaario</t>
        </is>
      </c>
      <c r="E21" s="7" t="inlineStr">
        <is>
          <t>ei todellinen tuotehinta millekään alustalle</t>
        </is>
      </c>
    </row>
    <row r="22">
      <c r="A22" s="7" t="inlineStr">
        <is>
          <t>Humanoidin ylläpito % hinnasta/vuosi</t>
        </is>
      </c>
      <c r="B22" s="15">
        <f>'Humanoidirobotti'!B12</f>
        <v/>
      </c>
      <c r="C22" s="7" t="inlineStr">
        <is>
          <t>Humanoidirobotti</t>
        </is>
      </c>
      <c r="D22" s="7" t="inlineStr">
        <is>
          <t>Ylläpitovarausrivi, kaikki neljä skenaariota</t>
        </is>
      </c>
      <c r="E22" s="7" t="inlineStr">
        <is>
          <t>5–20 % — valmistajan huoltosopimuslukua ei ole olemassa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2026-08-13T17:56:24Z</dcterms:created>
  <dcterms:modified xmlns:dcterms="http://purl.org/dc/terms/" xmlns:xsi="http://www.w3.org/2001/XMLSchema-instance" xsi:type="dcterms:W3CDTF">2026-08-18T22:52:43Z</dcterms:modified>
</cp:coreProperties>
</file>