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Home Tier" sheetId="2" state="visible" r:id="rId2"/>
    <sheet xmlns:r="http://schemas.openxmlformats.org/officeDocument/2006/relationships" name="Cooperative Tier" sheetId="3" state="visible" r:id="rId3"/>
    <sheet xmlns:r="http://schemas.openxmlformats.org/officeDocument/2006/relationships" name="Professional Tier" sheetId="4" state="visible" r:id="rId4"/>
    <sheet xmlns:r="http://schemas.openxmlformats.org/officeDocument/2006/relationships" name="Hyperscale Tier" sheetId="5" state="visible" r:id="rId5"/>
    <sheet xmlns:r="http://schemas.openxmlformats.org/officeDocument/2006/relationships" name="Working-Capacity Matrix" sheetId="6" state="visible" r:id="rId6"/>
    <sheet xmlns:r="http://schemas.openxmlformats.org/officeDocument/2006/relationships" name="Bitcoin Comparison" sheetId="7" state="visible" r:id="rId7"/>
    <sheet xmlns:r="http://schemas.openxmlformats.org/officeDocument/2006/relationships" name="Humanoid Robot" sheetId="8" state="visible" r:id="rId8"/>
    <sheet xmlns:r="http://schemas.openxmlformats.org/officeDocument/2006/relationships" name="EUR-Finland Localization" sheetId="9" state="visible" r:id="rId9"/>
    <sheet xmlns:r="http://schemas.openxmlformats.org/officeDocument/2006/relationships" name="Assumptions Master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1">
    <numFmt numFmtId="164" formatCode="$#,##0"/>
    <numFmt numFmtId="165" formatCode="$#,##0.00"/>
    <numFmt numFmtId="166" formatCode="$0.00"/>
    <numFmt numFmtId="167" formatCode="#,##0.0"/>
    <numFmt numFmtId="168" formatCode="$#,##0.0000"/>
    <numFmt numFmtId="169" formatCode="0.0"/>
    <numFmt numFmtId="170" formatCode="€#,##0"/>
    <numFmt numFmtId="171" formatCode="0.0%"/>
    <numFmt numFmtId="172" formatCode="€0.00"/>
    <numFmt numFmtId="173" formatCode="€#,##0.00"/>
    <numFmt numFmtId="174" formatCode="€#,##0.0000"/>
  </numFmts>
  <fonts count="8">
    <font>
      <name val="Calibri"/>
      <family val="2"/>
      <color theme="1"/>
      <sz val="11"/>
      <scheme val="minor"/>
    </font>
    <font>
      <b val="1"/>
      <color rgb="000D1B2A"/>
      <sz val="16"/>
    </font>
    <font>
      <i val="1"/>
      <color rgb="00444444"/>
      <sz val="11"/>
    </font>
    <font>
      <b val="1"/>
      <color rgb="001B4965"/>
      <sz val="13"/>
    </font>
    <font>
      <b val="1"/>
      <color rgb="00FFFFFF"/>
      <sz val="11"/>
    </font>
    <font>
      <b val="1"/>
    </font>
    <font>
      <i val="1"/>
    </font>
    <font>
      <b val="1"/>
      <sz val="14"/>
    </font>
  </fonts>
  <fills count="7">
    <fill>
      <patternFill/>
    </fill>
    <fill>
      <patternFill patternType="gray125"/>
    </fill>
    <fill>
      <patternFill patternType="solid">
        <fgColor rgb="001B4965"/>
        <bgColor rgb="001B4965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  <fill>
      <patternFill patternType="solid">
        <fgColor rgb="00E2E8F0"/>
        <bgColor rgb="00E2E8F0"/>
      </patternFill>
    </fill>
    <fill>
      <patternFill patternType="solid">
        <fgColor rgb="00CCE5FF"/>
        <bgColor rgb="00CCE5F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9" fontId="0" fillId="4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165" fontId="0" fillId="5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165" fontId="5" fillId="5" borderId="1" applyAlignment="1" pivotButton="0" quotePrefix="0" xfId="0">
      <alignment vertical="top" wrapText="1"/>
    </xf>
    <xf numFmtId="166" fontId="0" fillId="4" borderId="1" applyAlignment="1" pivotButton="0" quotePrefix="0" xfId="0">
      <alignment vertical="top" wrapText="1"/>
    </xf>
    <xf numFmtId="167" fontId="0" fillId="5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168" fontId="0" fillId="5" borderId="1" applyAlignment="1" pivotButton="0" quotePrefix="0" xfId="0">
      <alignment vertical="top" wrapText="1"/>
    </xf>
    <xf numFmtId="164" fontId="0" fillId="4" borderId="1" applyAlignment="1" pivotButton="0" quotePrefix="0" xfId="0">
      <alignment vertical="top" wrapText="1"/>
    </xf>
    <xf numFmtId="164" fontId="0" fillId="5" borderId="1" applyAlignment="1" pivotButton="0" quotePrefix="0" xfId="0">
      <alignment vertical="top" wrapText="1"/>
    </xf>
    <xf numFmtId="2" fontId="0" fillId="5" borderId="1" applyAlignment="1" pivotButton="0" quotePrefix="0" xfId="0">
      <alignment vertical="top" wrapText="1"/>
    </xf>
    <xf numFmtId="169" fontId="0" fillId="5" borderId="1" applyAlignment="1" pivotButton="0" quotePrefix="0" xfId="0">
      <alignment vertical="top" wrapText="1"/>
    </xf>
    <xf numFmtId="170" fontId="0" fillId="4" borderId="1" applyAlignment="1" pivotButton="0" quotePrefix="0" xfId="0">
      <alignment vertical="top" wrapText="1"/>
    </xf>
    <xf numFmtId="171" fontId="0" fillId="4" borderId="1" applyAlignment="1" pivotButton="0" quotePrefix="0" xfId="0">
      <alignment vertical="top" wrapText="1"/>
    </xf>
    <xf numFmtId="172" fontId="0" fillId="4" borderId="1" applyAlignment="1" pivotButton="0" quotePrefix="0" xfId="0">
      <alignment vertical="top" wrapText="1"/>
    </xf>
    <xf numFmtId="173" fontId="0" fillId="5" borderId="1" applyAlignment="1" pivotButton="0" quotePrefix="0" xfId="0">
      <alignment vertical="top" wrapText="1"/>
    </xf>
    <xf numFmtId="173" fontId="5" fillId="5" borderId="1" applyAlignment="1" pivotButton="0" quotePrefix="0" xfId="0">
      <alignment vertical="top" wrapText="1"/>
    </xf>
    <xf numFmtId="3" fontId="0" fillId="5" borderId="1" applyAlignment="1" pivotButton="0" quotePrefix="0" xfId="0">
      <alignment vertical="top" wrapText="1"/>
    </xf>
    <xf numFmtId="168" fontId="5" fillId="5" borderId="1" applyAlignment="1" pivotButton="0" quotePrefix="0" xfId="0">
      <alignment vertical="top" wrapText="1"/>
    </xf>
    <xf numFmtId="3" fontId="0" fillId="3" borderId="1" applyAlignment="1" pivotButton="0" quotePrefix="0" xfId="0">
      <alignment vertical="top" wrapText="1"/>
    </xf>
    <xf numFmtId="168" fontId="5" fillId="6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168" fontId="0" fillId="6" borderId="1" applyAlignment="1" pivotButton="0" quotePrefix="0" xfId="0">
      <alignment vertical="top" wrapText="1"/>
    </xf>
    <xf numFmtId="165" fontId="0" fillId="4" borderId="1" applyAlignment="1" pivotButton="0" quotePrefix="0" xfId="0">
      <alignment vertical="top" wrapText="1"/>
    </xf>
    <xf numFmtId="3" fontId="0" fillId="4" borderId="1" applyAlignment="1" pivotButton="0" quotePrefix="0" xfId="0">
      <alignment vertical="top" wrapText="1"/>
    </xf>
    <xf numFmtId="2" fontId="0" fillId="4" borderId="1" applyAlignment="1" pivotButton="0" quotePrefix="0" xfId="0">
      <alignment vertical="top" wrapText="1"/>
    </xf>
    <xf numFmtId="174" fontId="5" fillId="5" borderId="1" applyAlignment="1" pivotButton="0" quotePrefix="0" xfId="0">
      <alignment vertical="top" wrapText="1"/>
    </xf>
    <xf numFmtId="174" fontId="0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90" customWidth="1" min="2" max="2"/>
  </cols>
  <sheetData>
    <row r="1">
      <c r="A1" s="1" t="inlineStr">
        <is>
          <t>Why Are They Spending Trillions on AI?</t>
        </is>
      </c>
    </row>
    <row r="2">
      <c r="A2" s="2" t="inlineStr">
        <is>
          <t>Companion data model — Valto Loikkanen, CC BY 4.0 — factual source cut-off 2026-08-13</t>
        </is>
      </c>
    </row>
    <row r="4">
      <c r="A4" s="3" t="inlineStr">
        <is>
          <t>How to use this workbook</t>
        </is>
      </c>
    </row>
    <row r="5" ht="90" customHeight="1">
      <c r="A5" s="4" t="inlineStr">
        <is>
          <t>Every sheet follows the same rule as the parent markdown workbooks: yellow cells are editable SCENARIO ASSUMPTIONS (not market facts) — change them and every downstream formula recalculates. Green cells are OBSERVED FACTS (verified prices/specs) — only change these if you have a newer primary source. Grey cells are DERIVED/CALC formulas — do not overtype them, edit the yellow inputs instead. Blue cells are this paper's CANONICAL figures (the one number the whitepaper actually uses when a tier has both a partial-layer and full-layer version).</t>
        </is>
      </c>
    </row>
    <row r="7">
      <c r="A7" s="3" t="inlineStr">
        <is>
          <t>Sheet index</t>
        </is>
      </c>
    </row>
    <row r="8">
      <c r="A8" s="5" t="inlineStr">
        <is>
          <t>Sheet</t>
        </is>
      </c>
      <c r="B8" s="5" t="inlineStr">
        <is>
          <t>What it contains</t>
        </is>
      </c>
    </row>
    <row r="9">
      <c r="A9" s="6" t="inlineStr">
        <is>
          <t>Home Tier</t>
        </is>
      </c>
      <c r="B9" s="7" t="inlineStr">
        <is>
          <t>Release Asset #7 §2 — single NVIDIA DGX Spark, full cost curve</t>
        </is>
      </c>
    </row>
    <row r="10">
      <c r="A10" s="6" t="inlineStr">
        <is>
          <t>Cooperative Tier</t>
        </is>
      </c>
      <c r="B10" s="7" t="inlineStr">
        <is>
          <t>Release Asset #7 §3 + Asset #10 §1a/1b — DGX Spark pool AND the separate DGX Station-class scenario, side by side</t>
        </is>
      </c>
    </row>
    <row r="11">
      <c r="A11" s="6" t="inlineStr">
        <is>
          <t>Professional Tier</t>
        </is>
      </c>
      <c r="B11" s="7" t="inlineStr">
        <is>
          <t>Release Asset #7 §4 — HGX B300 node, with the no-opex figure and the illustrative opex sensitivity</t>
        </is>
      </c>
    </row>
    <row r="12">
      <c r="A12" s="6" t="inlineStr">
        <is>
          <t>Hyperscale Tier</t>
        </is>
      </c>
      <c r="B12" s="7" t="inlineStr">
        <is>
          <t>Release Asset #7 §5 — GB300 NVL72 rack, partial-layer financing-term sensitivity AND the canonical full-layer figure</t>
        </is>
      </c>
    </row>
    <row r="13">
      <c r="A13" s="6" t="inlineStr">
        <is>
          <t>Working-Capacity Matrix</t>
        </is>
      </c>
      <c r="B13" s="7" t="inlineStr">
        <is>
          <t>Release Asset #9 — usage-intensity ladder × production tier → $/AI-working-hour, all five tiers</t>
        </is>
      </c>
    </row>
    <row r="14">
      <c r="A14" s="6" t="inlineStr">
        <is>
          <t>Bitcoin Comparison</t>
        </is>
      </c>
      <c r="B14" s="7" t="inlineStr">
        <is>
          <t>Release Asset #10 §5 — gross energy-monetization comparison (not a profit claim)</t>
        </is>
      </c>
    </row>
    <row r="15">
      <c r="A15" s="6" t="inlineStr">
        <is>
          <t>Humanoid Robot</t>
        </is>
      </c>
      <c r="B15" s="7" t="inlineStr">
        <is>
          <t>Release Asset #11 — embodied working-capacity extension, illustrative + real-market price range</t>
        </is>
      </c>
    </row>
    <row r="16">
      <c r="A16" s="6" t="inlineStr">
        <is>
          <t>EUR-Finland Localization</t>
        </is>
      </c>
      <c r="B16" s="7" t="inlineStr">
        <is>
          <t>Release Asset #8 — one worked non-USD localization template</t>
        </is>
      </c>
    </row>
    <row r="17">
      <c r="A17" s="6" t="inlineStr">
        <is>
          <t>Assumptions Master</t>
        </is>
      </c>
      <c r="B17" s="7" t="inlineStr">
        <is>
          <t>Every editable input across every sheet, consolidated in one place</t>
        </is>
      </c>
    </row>
    <row r="19">
      <c r="A19" s="3" t="inlineStr">
        <is>
          <t>Licence</t>
        </is>
      </c>
    </row>
    <row r="20">
      <c r="A20" s="4" t="inlineStr">
        <is>
          <t>CC BY 4.0 — Attribution 4.0 International. Copy, redistribute, remix, adapt, and build upon this material for any purpose, including commercially, with attribution. Suggested attribution: "Research synthesis and modelling by Valto Loikkanen, assisted by AI."</t>
        </is>
      </c>
    </row>
    <row r="21">
      <c r="A21" s="8" t="inlineStr">
        <is>
          <t>Not investment, legal, tax, procurement, or policy advice. Every figure is an editable scenario illustration built on stated, visible assumptions, not a forecast or recommendation.</t>
        </is>
      </c>
    </row>
  </sheetData>
  <mergeCells count="1">
    <mergeCell ref="B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5" customWidth="1" min="3" max="3"/>
  </cols>
  <sheetData>
    <row r="1">
      <c r="A1" s="9" t="inlineStr">
        <is>
          <t>Home Tier — single NVIDIA DGX Spark</t>
        </is>
      </c>
    </row>
    <row r="2">
      <c r="A2" s="7" t="inlineStr">
        <is>
          <t>Release Asset #7 §2. Yellow = editable assumption. Green = observed fact. Grey = formula.</t>
        </is>
      </c>
    </row>
    <row r="4">
      <c r="A4" s="3" t="inlineStr">
        <is>
          <t>Capital &amp; Financing</t>
        </is>
      </c>
    </row>
    <row r="5">
      <c r="A5" s="5" t="inlineStr">
        <is>
          <t>Input</t>
        </is>
      </c>
      <c r="B5" s="5" t="inlineStr">
        <is>
          <t>Value</t>
        </is>
      </c>
      <c r="C5" s="5" t="inlineStr">
        <is>
          <t>Class / Source</t>
        </is>
      </c>
    </row>
    <row r="6">
      <c r="A6" s="7" t="inlineStr">
        <is>
          <t>DGX Spark price (Founders Edition MSRP)</t>
        </is>
      </c>
      <c r="B6" s="10" t="n">
        <v>4699</v>
      </c>
      <c r="C6" s="11" t="inlineStr">
        <is>
          <t>OBSERVED — NVIDIA Developer Forums price-change notice, raised from $3,999 Feb 2026</t>
        </is>
      </c>
    </row>
    <row r="7">
      <c r="A7" s="7" t="inlineStr">
        <is>
          <t>Down payment %</t>
        </is>
      </c>
      <c r="B7" s="12" t="n">
        <v>0.2</v>
      </c>
      <c r="C7" s="13" t="inlineStr">
        <is>
          <t>ASSUMPTION — editable</t>
        </is>
      </c>
    </row>
    <row r="8">
      <c r="A8" s="7" t="inlineStr">
        <is>
          <t>Financing rate (annual)</t>
        </is>
      </c>
      <c r="B8" s="12" t="n">
        <v>0.08</v>
      </c>
      <c r="C8" s="13" t="inlineStr">
        <is>
          <t>ASSUMPTION — illustrative consumer/SME rate</t>
        </is>
      </c>
    </row>
    <row r="9">
      <c r="A9" s="7" t="inlineStr">
        <is>
          <t>Financing term (years)</t>
        </is>
      </c>
      <c r="B9" s="13" t="n">
        <v>5</v>
      </c>
      <c r="C9" s="13" t="inlineStr">
        <is>
          <t>ASSUMPTION — editable (3/4/5/7yr sensitivity below)</t>
        </is>
      </c>
    </row>
    <row r="10">
      <c r="A10" s="7" t="inlineStr">
        <is>
          <t>Down payment ($)</t>
        </is>
      </c>
      <c r="B10" s="14">
        <f>B6*B7</f>
        <v/>
      </c>
      <c r="C10" s="15" t="inlineStr">
        <is>
          <t>DERIVED = price × down payment %</t>
        </is>
      </c>
    </row>
    <row r="11">
      <c r="A11" s="7" t="inlineStr">
        <is>
          <t>Financed amount ($)</t>
        </is>
      </c>
      <c r="B11" s="14">
        <f>B6-B10</f>
        <v/>
      </c>
      <c r="C11" s="15" t="inlineStr">
        <is>
          <t>DERIVED = price − down payment</t>
        </is>
      </c>
    </row>
    <row r="12">
      <c r="A12" s="7" t="inlineStr">
        <is>
          <t>Annual loan payment ($/yr)</t>
        </is>
      </c>
      <c r="B12" s="14">
        <f>B11*B8/(1-(1+B8)^(-B9))</f>
        <v/>
      </c>
      <c r="C12" s="15" t="inlineStr">
        <is>
          <t>DERIVED — standard amortizing annuity</t>
        </is>
      </c>
    </row>
    <row r="13">
      <c r="A13" s="7" t="inlineStr">
        <is>
          <t>Capital+financing per year ($/yr)</t>
        </is>
      </c>
      <c r="B13" s="16">
        <f>B12+(B10/B9)</f>
        <v/>
      </c>
      <c r="C13" s="15" t="inlineStr">
        <is>
          <t>DERIVED = annuity + (down payment spread over term)</t>
        </is>
      </c>
    </row>
    <row r="15">
      <c r="A15" s="3" t="inlineStr">
        <is>
          <t>Electricity</t>
        </is>
      </c>
    </row>
    <row r="16">
      <c r="A16" s="5" t="inlineStr">
        <is>
          <t>Input</t>
        </is>
      </c>
      <c r="B16" s="5" t="inlineStr">
        <is>
          <t>Value</t>
        </is>
      </c>
      <c r="C16" s="5" t="inlineStr">
        <is>
          <t>Class / Source</t>
        </is>
      </c>
    </row>
    <row r="17">
      <c r="A17" s="7" t="inlineStr">
        <is>
          <t>Max continuous power draw (kW)</t>
        </is>
      </c>
      <c r="B17" s="11" t="n">
        <v>0.24</v>
      </c>
      <c r="C17" s="11" t="inlineStr">
        <is>
          <t>OBSERVED — NVIDIA official spec (240W PSU, GB10 SoC TDP 140W)</t>
        </is>
      </c>
    </row>
    <row r="18">
      <c r="A18" s="7" t="inlineStr">
        <is>
          <t>Electricity price ($/kWh)</t>
        </is>
      </c>
      <c r="B18" s="17" t="n">
        <v>0.12</v>
      </c>
      <c r="C18" s="13" t="inlineStr">
        <is>
          <t>ASSUMPTION — mid scenario (low $0.06 / high $0.25 also used in source)</t>
        </is>
      </c>
    </row>
    <row r="19">
      <c r="A19" s="7" t="inlineStr">
        <is>
          <t>Throughput (tokens/sec)</t>
        </is>
      </c>
      <c r="B19" s="11" t="n">
        <v>30.8</v>
      </c>
      <c r="C19" s="11" t="inlineStr">
        <is>
          <t>OBSERVED — NVIDIA Developer Forums, Qwen3.5-122B-A10B on DGX Spark (mid scenario)</t>
        </is>
      </c>
    </row>
    <row r="20">
      <c r="A20" s="7" t="inlineStr">
        <is>
          <t>Utilization (% of year generating tokens)</t>
        </is>
      </c>
      <c r="B20" s="12" t="n">
        <v>0.4</v>
      </c>
      <c r="C20" s="13" t="inlineStr">
        <is>
          <t>ASSUMPTION — mid scenario (low 10% / high 80% also used in source)</t>
        </is>
      </c>
    </row>
    <row r="21">
      <c r="A21" s="7" t="inlineStr">
        <is>
          <t>Annual tokens (millions)</t>
        </is>
      </c>
      <c r="B21" s="18">
        <f>B19*3600*8760*B20/1000000</f>
        <v/>
      </c>
      <c r="C21" s="15" t="inlineStr">
        <is>
          <t>DERIVED = tok/s × 3600 × 8760 × utilization</t>
        </is>
      </c>
    </row>
    <row r="22">
      <c r="A22" s="7" t="inlineStr">
        <is>
          <t>Electricity cost per year ($)</t>
        </is>
      </c>
      <c r="B22" s="14">
        <f>B17*8760*B20*B18</f>
        <v/>
      </c>
      <c r="C22" s="15" t="inlineStr">
        <is>
          <t>DERIVED = kW × 8760h × utilization × $/kWh</t>
        </is>
      </c>
    </row>
    <row r="24">
      <c r="A24" s="3" t="inlineStr">
        <is>
          <t>Production Cost Result</t>
        </is>
      </c>
    </row>
    <row r="25">
      <c r="A25" s="5" t="inlineStr">
        <is>
          <t>Metric</t>
        </is>
      </c>
      <c r="B25" s="5" t="inlineStr">
        <is>
          <t>Value</t>
        </is>
      </c>
      <c r="C25" s="5" t="inlineStr">
        <is>
          <t>Formula</t>
        </is>
      </c>
    </row>
    <row r="26">
      <c r="A26" s="6" t="inlineStr">
        <is>
          <t>$/million tokens</t>
        </is>
      </c>
      <c r="B26" s="16">
        <f>(B13+B22)/B21</f>
        <v/>
      </c>
      <c r="C26" s="15" t="inlineStr">
        <is>
          <t>(capital+financing + electricity) / annual tokens (millions)</t>
        </is>
      </c>
    </row>
    <row r="28">
      <c r="A28" s="3" t="inlineStr">
        <is>
          <t>$/AI-Working-Hour by usage-intensity band (uses $/M-tokens above)</t>
        </is>
      </c>
    </row>
    <row r="29">
      <c r="A29" s="5" t="inlineStr">
        <is>
          <t>Usage-intensity band</t>
        </is>
      </c>
      <c r="B29" s="5" t="inlineStr">
        <is>
          <t>Tokens/hour (mid of band)</t>
        </is>
      </c>
      <c r="C29" s="5" t="inlineStr">
        <is>
          <t>$/AI-working-hour</t>
        </is>
      </c>
    </row>
    <row r="30">
      <c r="A30" s="7" t="inlineStr">
        <is>
          <t>Chat/advisor</t>
        </is>
      </c>
      <c r="B30" s="19" t="n">
        <v>20000</v>
      </c>
      <c r="C30" s="20">
        <f>B30/1000000*B26</f>
        <v/>
      </c>
    </row>
    <row r="31">
      <c r="A31" s="7" t="inlineStr">
        <is>
          <t>Active AI coworker/copilot</t>
        </is>
      </c>
      <c r="B31" s="19" t="n">
        <v>90000</v>
      </c>
      <c r="C31" s="20">
        <f>B31/1000000*B26</f>
        <v/>
      </c>
    </row>
    <row r="32">
      <c r="A32" s="7" t="inlineStr">
        <is>
          <t>Delegated single agent</t>
        </is>
      </c>
      <c r="B32" s="19" t="n">
        <v>400000</v>
      </c>
      <c r="C32" s="20">
        <f>B32/1000000*B26</f>
        <v/>
      </c>
    </row>
    <row r="33">
      <c r="A33" s="7" t="inlineStr">
        <is>
          <t>Heavy multi-agent orchestration</t>
        </is>
      </c>
      <c r="B33" s="19" t="n">
        <v>5000000</v>
      </c>
      <c r="C33" s="20">
        <f>B33/1000000*B26</f>
        <v/>
      </c>
    </row>
    <row r="35">
      <c r="A35" s="3" t="inlineStr">
        <is>
          <t>Financing-term sensitivity (same 8% rate, 20% down)</t>
        </is>
      </c>
    </row>
    <row r="36">
      <c r="A36" s="5" t="inlineStr">
        <is>
          <t>Term (years)</t>
        </is>
      </c>
      <c r="B36" s="5" t="inlineStr">
        <is>
          <t>Annual capital+financing ($)</t>
        </is>
      </c>
      <c r="C36" s="5" t="inlineStr"/>
    </row>
    <row r="37">
      <c r="A37" s="7" t="n">
        <v>3</v>
      </c>
      <c r="B37" s="14">
        <f>(B6-B10)*B8/(1-(1+B8)^(-A37))+(B10/A37)</f>
        <v/>
      </c>
    </row>
    <row r="38">
      <c r="A38" s="7" t="n">
        <v>4</v>
      </c>
      <c r="B38" s="14">
        <f>(B6-B10)*B8/(1-(1+B8)^(-A38))+(B10/A38)</f>
        <v/>
      </c>
    </row>
    <row r="39">
      <c r="A39" s="7" t="n">
        <v>5</v>
      </c>
      <c r="B39" s="14">
        <f>(B6-B10)*B8/(1-(1+B8)^(-A39))+(B10/A39)</f>
        <v/>
      </c>
    </row>
    <row r="40">
      <c r="A40" s="7" t="n">
        <v>7</v>
      </c>
      <c r="B40" s="14">
        <f>(B6-B10)*B8/(1-(1+B8)^(-A40))+(B10/A40)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50" customWidth="1" min="3" max="3"/>
  </cols>
  <sheetData>
    <row r="1">
      <c r="A1" s="9" t="inlineStr">
        <is>
          <t>Cooperative Tier — TWO hardware-tier scenarios, kept explicitly separate</t>
        </is>
      </c>
    </row>
    <row r="2">
      <c r="A2" s="7" t="inlineStr">
        <is>
          <t>Release Asset #7 §3 (DGX Spark pool) + Asset #10 §1a (DGX Station-class). These are NOT competing estimates of one thing — they price different equipment.</t>
        </is>
      </c>
    </row>
    <row r="4">
      <c r="A4" s="3" t="inlineStr">
        <is>
          <t>SCENARIO A — DGX Spark pool (10 units, 50 members)</t>
        </is>
      </c>
    </row>
    <row r="5">
      <c r="A5" s="5" t="inlineStr">
        <is>
          <t>Input</t>
        </is>
      </c>
      <c r="B5" s="5" t="inlineStr">
        <is>
          <t>Value</t>
        </is>
      </c>
      <c r="C5" s="5" t="inlineStr">
        <is>
          <t>Class / Source</t>
        </is>
      </c>
    </row>
    <row r="6">
      <c r="A6" s="7" t="inlineStr">
        <is>
          <t>DGX Spark unit price</t>
        </is>
      </c>
      <c r="B6" s="10" t="n">
        <v>4699</v>
      </c>
      <c r="C6" s="11" t="inlineStr">
        <is>
          <t>OBSERVED — same as Home Tier sheet</t>
        </is>
      </c>
    </row>
    <row r="7">
      <c r="A7" s="7" t="inlineStr">
        <is>
          <t>Number of units</t>
        </is>
      </c>
      <c r="B7" s="13" t="n">
        <v>10</v>
      </c>
      <c r="C7" s="13" t="inlineStr">
        <is>
          <t>ASSUMPTION — cooperative pool size</t>
        </is>
      </c>
    </row>
    <row r="8">
      <c r="A8" s="7" t="inlineStr">
        <is>
          <t>Number of members</t>
        </is>
      </c>
      <c r="B8" s="13" t="n">
        <v>50</v>
      </c>
      <c r="C8" s="13" t="inlineStr">
        <is>
          <t>ASSUMPTION</t>
        </is>
      </c>
    </row>
    <row r="9">
      <c r="A9" s="7" t="inlineStr">
        <is>
          <t>Financing rate</t>
        </is>
      </c>
      <c r="B9" s="12" t="n">
        <v>0.08</v>
      </c>
      <c r="C9" s="13" t="inlineStr">
        <is>
          <t>ASSUMPTION</t>
        </is>
      </c>
    </row>
    <row r="10">
      <c r="A10" s="7" t="inlineStr">
        <is>
          <t>Financing term (years)</t>
        </is>
      </c>
      <c r="B10" s="13" t="n">
        <v>5</v>
      </c>
      <c r="C10" s="13" t="inlineStr">
        <is>
          <t>ASSUMPTION</t>
        </is>
      </c>
    </row>
    <row r="11">
      <c r="A11" s="7" t="inlineStr">
        <is>
          <t>Down payment %</t>
        </is>
      </c>
      <c r="B11" s="12" t="n">
        <v>0.2</v>
      </c>
      <c r="C11" s="13" t="inlineStr">
        <is>
          <t>ASSUMPTION</t>
        </is>
      </c>
    </row>
    <row r="12">
      <c r="A12" s="7" t="inlineStr">
        <is>
          <t>Electricity price ($/kWh)</t>
        </is>
      </c>
      <c r="B12" s="17" t="n">
        <v>0.12</v>
      </c>
      <c r="C12" s="13" t="inlineStr">
        <is>
          <t>ASSUMPTION</t>
        </is>
      </c>
    </row>
    <row r="13">
      <c r="A13" s="7" t="inlineStr">
        <is>
          <t>Per-unit throughput (tok/s)</t>
        </is>
      </c>
      <c r="B13" s="11" t="n">
        <v>30.8</v>
      </c>
      <c r="C13" s="11" t="inlineStr">
        <is>
          <t>OBSERVED — same benchmark as Home Tier</t>
        </is>
      </c>
    </row>
    <row r="14">
      <c r="A14" s="7" t="inlineStr">
        <is>
          <t>Utilization %</t>
        </is>
      </c>
      <c r="B14" s="12" t="n">
        <v>0.5</v>
      </c>
      <c r="C14" s="13" t="inlineStr">
        <is>
          <t>ASSUMPTION — mid scenario</t>
        </is>
      </c>
    </row>
    <row r="15">
      <c r="A15" s="7" t="inlineStr">
        <is>
          <t>Admin/overhead ($/yr)</t>
        </is>
      </c>
      <c r="B15" s="21" t="n">
        <v>3000</v>
      </c>
      <c r="C15" s="13" t="inlineStr">
        <is>
          <t>ASSUMPTION — mid scenario (low $1,000 / high $6,000 also used in source)</t>
        </is>
      </c>
    </row>
    <row r="17">
      <c r="A17" s="7" t="inlineStr">
        <is>
          <t>Total capital ($)</t>
        </is>
      </c>
      <c r="B17" s="22">
        <f>B6*B7</f>
        <v/>
      </c>
    </row>
    <row r="18">
      <c r="A18" s="7" t="inlineStr">
        <is>
          <t>Down payment ($)</t>
        </is>
      </c>
      <c r="B18" s="14">
        <f>B17*B11</f>
        <v/>
      </c>
    </row>
    <row r="19">
      <c r="A19" s="7" t="inlineStr">
        <is>
          <t>Financed amount ($)</t>
        </is>
      </c>
      <c r="B19" s="14">
        <f>B17-B18</f>
        <v/>
      </c>
    </row>
    <row r="20">
      <c r="A20" s="7" t="inlineStr">
        <is>
          <t>Annual loan payment ($/yr)</t>
        </is>
      </c>
      <c r="B20" s="14">
        <f>B19*B9/(1-(1+B9)^(-B10))</f>
        <v/>
      </c>
    </row>
    <row r="21">
      <c r="A21" s="7" t="inlineStr">
        <is>
          <t>Capital+financing per year ($/yr)</t>
        </is>
      </c>
      <c r="B21" s="14">
        <f>B20+(B18/B10)</f>
        <v/>
      </c>
    </row>
    <row r="22">
      <c r="A22" s="7" t="inlineStr">
        <is>
          <t>Aggregate power draw (kW)</t>
        </is>
      </c>
      <c r="B22" s="23">
        <f>B7*0.24</f>
        <v/>
      </c>
    </row>
    <row r="23">
      <c r="A23" s="7" t="inlineStr">
        <is>
          <t>Electricity cost per year ($)</t>
        </is>
      </c>
      <c r="B23" s="14">
        <f>B22*8760*B14*B12</f>
        <v/>
      </c>
    </row>
    <row r="24">
      <c r="A24" s="7" t="inlineStr">
        <is>
          <t>Total cost per year (incl. admin) ($)</t>
        </is>
      </c>
      <c r="B24" s="16">
        <f>B21+B23+B15</f>
        <v/>
      </c>
    </row>
    <row r="25">
      <c r="A25" s="7" t="inlineStr">
        <is>
          <t>Aggregate throughput (tok/s)</t>
        </is>
      </c>
      <c r="B25" s="24">
        <f>B7*B13</f>
        <v/>
      </c>
    </row>
    <row r="26">
      <c r="A26" s="7" t="inlineStr">
        <is>
          <t>Annual tokens (millions)</t>
        </is>
      </c>
      <c r="B26" s="18">
        <f>B25*3600*8760*B14/1000000</f>
        <v/>
      </c>
    </row>
    <row r="27">
      <c r="A27" s="6" t="inlineStr">
        <is>
          <t>$/million tokens</t>
        </is>
      </c>
      <c r="B27" s="16">
        <f>B24/B26</f>
        <v/>
      </c>
    </row>
    <row r="28">
      <c r="A28" s="6" t="inlineStr">
        <is>
          <t>$/member/month</t>
        </is>
      </c>
      <c r="B28" s="16">
        <f>B24/B8/12</f>
        <v/>
      </c>
    </row>
    <row r="31">
      <c r="A31" s="3" t="inlineStr">
        <is>
          <t>SCENARIO B — Shared DGX Station-class machine (illustrative €100,000 capital base)</t>
        </is>
      </c>
    </row>
    <row r="32">
      <c r="A32" s="7" t="inlineStr">
        <is>
          <t>This is a DIFFERENT hardware tier, not a competing estimate of Scenario A. NVIDIA publishes specs for DGX Station (748GB coherent memory, 20 PFLOPS FP4) but no retail price — €100,000 below is an explicit ASSUMPTION.</t>
        </is>
      </c>
    </row>
    <row r="34">
      <c r="A34" s="5" t="inlineStr">
        <is>
          <t>Input</t>
        </is>
      </c>
      <c r="B34" s="5" t="inlineStr">
        <is>
          <t>Value</t>
        </is>
      </c>
      <c r="C34" s="5" t="inlineStr">
        <is>
          <t>Class / Source</t>
        </is>
      </c>
    </row>
    <row r="35">
      <c r="A35" s="7" t="inlineStr">
        <is>
          <t>Illustrative capital cost (EUR, excl. VAT)</t>
        </is>
      </c>
      <c r="B35" s="25" t="n">
        <v>100000</v>
      </c>
      <c r="C35" s="13" t="inlineStr">
        <is>
          <t>ASSUMPTION — no official DGX Station price exists (nvidia.com/en-us/products/workstations/dgx-station/)</t>
        </is>
      </c>
    </row>
    <row r="36">
      <c r="A36" s="7" t="inlineStr">
        <is>
          <t>Financing rate</t>
        </is>
      </c>
      <c r="B36" s="26" t="n">
        <v>0.065</v>
      </c>
      <c r="C36" s="13" t="inlineStr">
        <is>
          <t>ASSUMPTION</t>
        </is>
      </c>
    </row>
    <row r="37">
      <c r="A37" s="7" t="inlineStr">
        <is>
          <t>Financing term (years)</t>
        </is>
      </c>
      <c r="B37" s="13" t="n">
        <v>5</v>
      </c>
      <c r="C37" s="13" t="inlineStr">
        <is>
          <t>ASSUMPTION</t>
        </is>
      </c>
    </row>
    <row r="38">
      <c r="A38" s="7" t="inlineStr">
        <is>
          <t>Illustrative average power draw (kW)</t>
        </is>
      </c>
      <c r="B38" s="13" t="n">
        <v>1</v>
      </c>
      <c r="C38" s="13" t="inlineStr">
        <is>
          <t>ASSUMPTION — within NVIDIA's documented 1.6kW max system power budget</t>
        </is>
      </c>
    </row>
    <row r="39">
      <c r="A39" s="7" t="inlineStr">
        <is>
          <t>Electricity price (EUR/kWh)</t>
        </is>
      </c>
      <c r="B39" s="27" t="n">
        <v>0.15</v>
      </c>
      <c r="C39" s="13" t="inlineStr">
        <is>
          <t>ASSUMPTION</t>
        </is>
      </c>
    </row>
    <row r="40">
      <c r="A40" s="7" t="inlineStr">
        <is>
          <t>Cooling/power overhead %</t>
        </is>
      </c>
      <c r="B40" s="12" t="n">
        <v>0.25</v>
      </c>
      <c r="C40" s="13" t="inlineStr">
        <is>
          <t>ASSUMPTION — allowance on electricity line</t>
        </is>
      </c>
    </row>
    <row r="42">
      <c r="A42" s="7" t="inlineStr">
        <is>
          <t>Monthly financing payment (EUR/month)</t>
        </is>
      </c>
      <c r="B42" s="28">
        <f>B35*(B36/12)/(1-(1+B36/12)^(-B37*12))</f>
        <v/>
      </c>
    </row>
    <row r="43">
      <c r="A43" s="7" t="inlineStr">
        <is>
          <t>Monthly electricity (EUR/month)</t>
        </is>
      </c>
      <c r="B43" s="28">
        <f>B38*24*30.4*B39</f>
        <v/>
      </c>
    </row>
    <row r="44">
      <c r="A44" s="7" t="inlineStr">
        <is>
          <t>Monthly cooling/power overhead (EUR/month)</t>
        </is>
      </c>
      <c r="B44" s="28">
        <f>B43*B40</f>
        <v/>
      </c>
    </row>
    <row r="45">
      <c r="A45" s="6" t="inlineStr">
        <is>
          <t>Total basic compute infrastructure (EUR/month)</t>
        </is>
      </c>
      <c r="B45" s="29">
        <f>B42+B43+B44</f>
        <v/>
      </c>
    </row>
    <row r="47">
      <c r="A47" s="3" t="inlineStr">
        <is>
          <t>Shared across members (EUR/member/month)</t>
        </is>
      </c>
    </row>
    <row r="48">
      <c r="A48" s="5" t="inlineStr">
        <is>
          <t>Members sharing this one machine</t>
        </is>
      </c>
      <c r="B48" s="5" t="inlineStr">
        <is>
          <t>EUR/member/month</t>
        </is>
      </c>
    </row>
    <row r="49">
      <c r="A49" s="7" t="n">
        <v>20</v>
      </c>
      <c r="B49" s="28">
        <f>$B$45/A49</f>
        <v/>
      </c>
    </row>
    <row r="50">
      <c r="A50" s="7" t="n">
        <v>50</v>
      </c>
      <c r="B50" s="29">
        <f>$B$45/A50</f>
        <v/>
      </c>
    </row>
    <row r="51">
      <c r="A51" s="7" t="n">
        <v>100</v>
      </c>
      <c r="B51" s="28">
        <f>$B$45/A51</f>
        <v/>
      </c>
    </row>
    <row r="53">
      <c r="A53" s="7" t="inlineStr">
        <is>
          <t>Bottom line: the €42/member/month figure (50 members, Scenario B) and the ~$24.67-27.40/member/month figure (Scenario A) are both correct — they price different machines. See the whitepaper §32 for the full explanation.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55" customWidth="1" min="3" max="3"/>
  </cols>
  <sheetData>
    <row r="1">
      <c r="A1" s="9" t="inlineStr">
        <is>
          <t>Professional Tier — single NVIDIA HGX B300 (8-GPU) node</t>
        </is>
      </c>
    </row>
    <row r="2">
      <c r="A2" s="7" t="inlineStr">
        <is>
          <t>Release Asset #7 §4. IMPORTANT: NVIDIA publishes NO official price or power draw for this SKU — both capex and power are ASSUMPTION placeholders, the least-evidenced tier in this model.</t>
        </is>
      </c>
    </row>
    <row r="4">
      <c r="A4" s="3" t="inlineStr">
        <is>
          <t>Specs and cost inputs</t>
        </is>
      </c>
    </row>
    <row r="5">
      <c r="A5" s="5" t="inlineStr">
        <is>
          <t>Input</t>
        </is>
      </c>
      <c r="B5" s="5" t="inlineStr">
        <is>
          <t>Value</t>
        </is>
      </c>
      <c r="C5" s="5" t="inlineStr">
        <is>
          <t>Class / Source</t>
        </is>
      </c>
    </row>
    <row r="6">
      <c r="A6" s="7" t="inlineStr">
        <is>
          <t>Capital cost (mid scenario)</t>
        </is>
      </c>
      <c r="B6" s="21" t="n">
        <v>350000</v>
      </c>
      <c r="C6" s="13" t="inlineStr">
        <is>
          <t>ASSUMPTION — no public price for this SKU; placeholder (low $250k / high $500k also used in source)</t>
        </is>
      </c>
    </row>
    <row r="7">
      <c r="A7" s="7" t="inlineStr">
        <is>
          <t>Power draw (mid scenario, kW)</t>
        </is>
      </c>
      <c r="B7" s="13" t="n">
        <v>11</v>
      </c>
      <c r="C7" s="13" t="inlineStr">
        <is>
          <t>ASSUMPTION — scaled illustratively from GB300 rack ratio, not a primary source</t>
        </is>
      </c>
    </row>
    <row r="8">
      <c r="A8" s="7" t="inlineStr">
        <is>
          <t>Financing rate</t>
        </is>
      </c>
      <c r="B8" s="12" t="n">
        <v>0.08</v>
      </c>
      <c r="C8" s="13" t="inlineStr">
        <is>
          <t>ASSUMPTION</t>
        </is>
      </c>
    </row>
    <row r="9">
      <c r="A9" s="7" t="inlineStr">
        <is>
          <t>Financing term (years)</t>
        </is>
      </c>
      <c r="B9" s="13" t="n">
        <v>5</v>
      </c>
      <c r="C9" s="13" t="inlineStr">
        <is>
          <t>ASSUMPTION</t>
        </is>
      </c>
    </row>
    <row r="10">
      <c r="A10" s="7" t="inlineStr">
        <is>
          <t>Electricity price ($/kWh)</t>
        </is>
      </c>
      <c r="B10" s="17" t="n">
        <v>0.1</v>
      </c>
      <c r="C10" s="13" t="inlineStr">
        <is>
          <t>ASSUMPTION</t>
        </is>
      </c>
    </row>
    <row r="11">
      <c r="A11" s="7" t="inlineStr">
        <is>
          <t>Throughput (tok/s, offline-derived, mid)</t>
        </is>
      </c>
      <c r="B11" s="30" t="n">
        <v>78568</v>
      </c>
      <c r="C11" s="15" t="inlineStr">
        <is>
          <t>DERIVED — 8x linear GPU-count scaling from OBSERVED per-GPU MLPerf figures; treat as optimistic upper bound, not a confirmed HGX B300 benchmark</t>
        </is>
      </c>
    </row>
    <row r="12">
      <c r="A12" s="7" t="inlineStr">
        <is>
          <t>Utilization %</t>
        </is>
      </c>
      <c r="B12" s="12" t="n">
        <v>0.6</v>
      </c>
      <c r="C12" s="13" t="inlineStr">
        <is>
          <t>ASSUMPTION — mid scenario (low 25% / high 90% also used in source)</t>
        </is>
      </c>
    </row>
    <row r="14">
      <c r="A14" s="7" t="inlineStr">
        <is>
          <t>Annual loan payment ($/yr) — 100% financed, no down payment</t>
        </is>
      </c>
      <c r="B14" s="14">
        <f>B6*B8/(1-(1+B8)^(-B9))</f>
        <v/>
      </c>
    </row>
    <row r="15">
      <c r="A15" s="7" t="inlineStr">
        <is>
          <t>Annual electricity ($/yr)</t>
        </is>
      </c>
      <c r="B15" s="14">
        <f>B7*8760*B12*B10</f>
        <v/>
      </c>
    </row>
    <row r="16">
      <c r="A16" s="7" t="inlineStr">
        <is>
          <t>Annual tokens (millions)</t>
        </is>
      </c>
      <c r="B16" s="18">
        <f>B11*3600*8760*B12/1000000</f>
        <v/>
      </c>
    </row>
    <row r="18">
      <c r="A18" s="3" t="inlineStr">
        <is>
          <t>SCOPE WARNING: figures below EXCLUDE opex/overhead — not comparable to Hyperscale's canonical figure</t>
        </is>
      </c>
    </row>
    <row r="19">
      <c r="A19" s="6" t="inlineStr">
        <is>
          <t>$/million tokens, NO OPEX (capital+financing+electricity only)</t>
        </is>
      </c>
      <c r="B19" s="31">
        <f>(B14+B15)/B16</f>
        <v/>
      </c>
      <c r="C19" s="15" t="inlineStr">
        <is>
          <t>This EXCLUDES opex — do not compare directly to Hyperscale's canonical $0.133/M mid-case, which includes opex</t>
        </is>
      </c>
    </row>
    <row r="21">
      <c r="A21" s="3" t="inlineStr">
        <is>
          <t>Illustrative opex sensitivity (SCENARIO ASSUMPTION — no verified single-node opex figure exists)</t>
        </is>
      </c>
    </row>
    <row r="22">
      <c r="A22" s="5" t="inlineStr">
        <is>
          <t>Opex scenario</t>
        </is>
      </c>
      <c r="B22" s="5" t="inlineStr">
        <is>
          <t>Opex/yr ($)</t>
        </is>
      </c>
      <c r="C22" s="5" t="inlineStr">
        <is>
          <t>$/million tokens WITH opex</t>
        </is>
      </c>
    </row>
    <row r="23">
      <c r="A23" s="7" t="inlineStr">
        <is>
          <t>Low</t>
        </is>
      </c>
      <c r="B23" s="21" t="n">
        <v>10000</v>
      </c>
      <c r="C23" s="20">
        <f>(B14+B15+B23)/B16</f>
        <v/>
      </c>
    </row>
    <row r="24">
      <c r="A24" s="7" t="inlineStr">
        <is>
          <t>Mid</t>
        </is>
      </c>
      <c r="B24" s="21" t="n">
        <v>25000</v>
      </c>
      <c r="C24" s="20">
        <f>(B14+B15+B24)/B16</f>
        <v/>
      </c>
    </row>
    <row r="25">
      <c r="A25" s="7" t="inlineStr">
        <is>
          <t>High</t>
        </is>
      </c>
      <c r="B25" s="21" t="n">
        <v>50000</v>
      </c>
      <c r="C25" s="20">
        <f>(B14+B15+B25)/B16</f>
        <v/>
      </c>
    </row>
    <row r="27">
      <c r="A27" s="7" t="inlineStr">
        <is>
          <t>Adding any plausible opex allowance narrows the apparent gap to Hyperscale's canonical $0.133/M mid-case substantially. The no-opex figure above should never be quoted as a complete cost.</t>
        </is>
      </c>
    </row>
    <row r="29">
      <c r="A29" s="3" t="inlineStr">
        <is>
          <t>$/AI-Working-Hour, mid scenario (NO OPEX figure — see scope warning above)</t>
        </is>
      </c>
    </row>
    <row r="30">
      <c r="A30" s="5" t="inlineStr">
        <is>
          <t>Usage-intensity band</t>
        </is>
      </c>
      <c r="B30" s="5" t="inlineStr">
        <is>
          <t>$/AI-working-hour</t>
        </is>
      </c>
    </row>
    <row r="31">
      <c r="A31" s="7" t="inlineStr">
        <is>
          <t>Chat/advisor</t>
        </is>
      </c>
      <c r="B31" s="20">
        <f>20000/1000000*B19</f>
        <v/>
      </c>
    </row>
    <row r="32">
      <c r="A32" s="7" t="inlineStr">
        <is>
          <t>Active AI coworker/copilot</t>
        </is>
      </c>
      <c r="B32" s="20">
        <f>90000/1000000*B19</f>
        <v/>
      </c>
    </row>
    <row r="33">
      <c r="A33" s="7" t="inlineStr">
        <is>
          <t>Delegated single agent</t>
        </is>
      </c>
      <c r="B33" s="20">
        <f>400000/1000000*B19</f>
        <v/>
      </c>
    </row>
    <row r="34">
      <c r="A34" s="7" t="inlineStr">
        <is>
          <t>Heavy multi-agent orchestration</t>
        </is>
      </c>
      <c r="B34" s="20">
        <f>5000000/1000000*B19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55" customWidth="1" min="3" max="3"/>
  </cols>
  <sheetData>
    <row r="1">
      <c r="A1" s="9" t="inlineStr">
        <is>
          <t>Hyperscale Tier — GB300 NVL72, 4-rack/288-GPU cluster</t>
        </is>
      </c>
    </row>
    <row r="2">
      <c r="A2" s="7" t="inlineStr">
        <is>
          <t>Release Asset #7 §5. This paper's CANONICAL full-layer figure (blue) includes capital+financing+electricity+opex. The partial-layer financing-term sensitivity (grey) deliberately excludes opex and must not be cited as "the" Hyperscale cost.</t>
        </is>
      </c>
    </row>
    <row r="4">
      <c r="A4" s="3" t="inlineStr">
        <is>
          <t>Rack specs and benchmark inputs</t>
        </is>
      </c>
    </row>
    <row r="5">
      <c r="A5" s="5" t="inlineStr">
        <is>
          <t>Input</t>
        </is>
      </c>
      <c r="B5" s="5" t="inlineStr">
        <is>
          <t>Value</t>
        </is>
      </c>
      <c r="C5" s="5" t="inlineStr">
        <is>
          <t>Class / Source</t>
        </is>
      </c>
    </row>
    <row r="6">
      <c r="A6" s="7" t="inlineStr">
        <is>
          <t>Rack power draw (kW, TDP)</t>
        </is>
      </c>
      <c r="B6" s="11" t="n">
        <v>135</v>
      </c>
      <c r="C6" s="11" t="inlineStr">
        <is>
          <t>OBSERVED — Lenovo Press LP2357 OEM reference spec</t>
        </is>
      </c>
    </row>
    <row r="7">
      <c r="A7" s="7" t="inlineStr">
        <is>
          <t>Number of racks in modeled cluster</t>
        </is>
      </c>
      <c r="B7" s="13" t="n">
        <v>4</v>
      </c>
      <c r="C7" s="13" t="inlineStr">
        <is>
          <t>ASSUMPTION — matches the MLPerf 4-rack/288-GPU aggregate benchmark</t>
        </is>
      </c>
    </row>
    <row r="8">
      <c r="A8" s="7" t="inlineStr">
        <is>
          <t>MLPerf aggregate throughput (tok/s, 4-rack, OBSERVED)</t>
        </is>
      </c>
      <c r="B8" s="32" t="n">
        <v>2494310</v>
      </c>
      <c r="C8" s="11" t="inlineStr">
        <is>
          <t>OBSERVED — NVIDIA MLPerf v6.0 DeepSeek-R1 ("2.5M tok/s"), this is a 4-rack aggregate NOT a single rack</t>
        </is>
      </c>
    </row>
    <row r="9">
      <c r="A9" s="7" t="inlineStr">
        <is>
          <t>Per-rack throughput, even-split (tok/s)</t>
        </is>
      </c>
      <c r="B9" s="30">
        <f>B8/B7</f>
        <v/>
      </c>
      <c r="C9" s="15" t="inlineStr">
        <is>
          <t>DERIVED = aggregate ÷ rack count</t>
        </is>
      </c>
    </row>
    <row r="10">
      <c r="A10" s="7" t="inlineStr">
        <is>
          <t>Hardware capex per rack ($, illustrative)</t>
        </is>
      </c>
      <c r="B10" s="21" t="n">
        <v>4000000</v>
      </c>
      <c r="C10" s="13" t="inlineStr">
        <is>
          <t>ASSUMPTION — analyst-anchored, explicitly NOT an official NVIDIA price</t>
        </is>
      </c>
    </row>
    <row r="11">
      <c r="A11" s="7" t="inlineStr">
        <is>
          <t>Financing rate</t>
        </is>
      </c>
      <c r="B11" s="12" t="n">
        <v>0.08</v>
      </c>
      <c r="C11" s="13" t="inlineStr">
        <is>
          <t>ASSUMPTION</t>
        </is>
      </c>
    </row>
    <row r="12">
      <c r="A12" s="7" t="inlineStr">
        <is>
          <t>Financing term (years)</t>
        </is>
      </c>
      <c r="B12" s="13" t="n">
        <v>5</v>
      </c>
      <c r="C12" s="13" t="inlineStr">
        <is>
          <t>ASSUMPTION</t>
        </is>
      </c>
    </row>
    <row r="13">
      <c r="A13" s="7" t="inlineStr">
        <is>
          <t>Electricity price ($/kWh)</t>
        </is>
      </c>
      <c r="B13" s="17" t="n">
        <v>0.1</v>
      </c>
      <c r="C13" s="13" t="inlineStr">
        <is>
          <t>ASSUMPTION</t>
        </is>
      </c>
    </row>
    <row r="14">
      <c r="A14" s="7" t="inlineStr">
        <is>
          <t>Utilization %</t>
        </is>
      </c>
      <c r="B14" s="12" t="n">
        <v>0.6</v>
      </c>
      <c r="C14" s="7" t="inlineStr">
        <is>
          <t>ASSUMPTION — mid/high scenario used for the sensitivity table</t>
        </is>
      </c>
    </row>
    <row r="15">
      <c r="A15" s="7" t="inlineStr">
        <is>
          <t>Opex/overhead per rack ($/yr, mid scenario)</t>
        </is>
      </c>
      <c r="B15" s="21" t="n">
        <v>500000</v>
      </c>
      <c r="C15" s="13" t="inlineStr">
        <is>
          <t>ASSUMPTION — facility, cooling, staffing, networking, replacement reserve (low $200k / high $1M also used in source)</t>
        </is>
      </c>
    </row>
    <row r="17">
      <c r="A17" s="7" t="inlineStr">
        <is>
          <t>Total cluster capex ($, 4 racks)</t>
        </is>
      </c>
      <c r="B17" s="22">
        <f>B10*B7</f>
        <v/>
      </c>
    </row>
    <row r="18">
      <c r="A18" s="7" t="inlineStr">
        <is>
          <t>Annual financed capital ($/yr)</t>
        </is>
      </c>
      <c r="B18" s="22">
        <f>B17*B11/(1-(1+B11)^(-B12))</f>
        <v/>
      </c>
    </row>
    <row r="19">
      <c r="A19" s="7" t="inlineStr">
        <is>
          <t>Aggregate cluster power (kW)</t>
        </is>
      </c>
      <c r="B19" s="30">
        <f>B6*B7</f>
        <v/>
      </c>
    </row>
    <row r="20">
      <c r="A20" s="7" t="inlineStr">
        <is>
          <t>Annual electricity ($/yr)</t>
        </is>
      </c>
      <c r="B20" s="22">
        <f>B19*8760*B14*B13</f>
        <v/>
      </c>
    </row>
    <row r="21">
      <c r="A21" s="7" t="inlineStr">
        <is>
          <t>Annual opex, all racks ($/yr)</t>
        </is>
      </c>
      <c r="B21" s="22">
        <f>B15*B7</f>
        <v/>
      </c>
    </row>
    <row r="22">
      <c r="A22" s="7" t="inlineStr">
        <is>
          <t>Annual tokens, all racks (millions)</t>
        </is>
      </c>
      <c r="B22" s="18">
        <f>B8*3600*8760*B14/1000000</f>
        <v/>
      </c>
    </row>
    <row r="24">
      <c r="A24" s="3" t="inlineStr">
        <is>
          <t>CANONICAL full-layer figure (capital+financing+electricity+opex) — the number this paper uses everywhere</t>
        </is>
      </c>
    </row>
    <row r="25">
      <c r="A25" s="6" t="inlineStr">
        <is>
          <t>$/million tokens, FULL LAYER (CANONICAL)</t>
        </is>
      </c>
      <c r="B25" s="33">
        <f>(B18+B20+B21)/B22</f>
        <v/>
      </c>
      <c r="C25" s="34" t="inlineStr">
        <is>
          <t>(financed capital + electricity + opex) / annual tokens (millions) — this is the paper's canonical Hyperscale figure</t>
        </is>
      </c>
    </row>
    <row r="27">
      <c r="A27" s="3" t="inlineStr">
        <is>
          <t>PARTIAL-LAYER financing-term sensitivity (capital+financing+electricity ONLY, opex excluded — do not cite as "the" Hyperscale cost)</t>
        </is>
      </c>
    </row>
    <row r="28">
      <c r="A28" s="5" t="inlineStr">
        <is>
          <t>Financed term (years)</t>
        </is>
      </c>
      <c r="B28" s="5" t="inlineStr">
        <is>
          <t>Annual financed capital ($)</t>
        </is>
      </c>
      <c r="C28" s="5" t="inlineStr">
        <is>
          <t>+ Facility power ($/yr)</t>
        </is>
      </c>
      <c r="D28" s="5" t="inlineStr">
        <is>
          <t>$/M tokens, partial layer</t>
        </is>
      </c>
    </row>
    <row r="29">
      <c r="A29" s="7" t="n">
        <v>3</v>
      </c>
      <c r="B29" s="22">
        <f>$B$17*$B$11/(1-(1+$B$11)^(-A29))</f>
        <v/>
      </c>
      <c r="C29" s="22">
        <f>$B$20</f>
        <v/>
      </c>
      <c r="D29" s="20">
        <f>(B29+C29)/$B$22</f>
        <v/>
      </c>
    </row>
    <row r="30">
      <c r="A30" s="7" t="n">
        <v>4</v>
      </c>
      <c r="B30" s="22">
        <f>$B$17*$B$11/(1-(1+$B$11)^(-A30))</f>
        <v/>
      </c>
      <c r="C30" s="22">
        <f>$B$20</f>
        <v/>
      </c>
      <c r="D30" s="20">
        <f>(B30+C30)/$B$22</f>
        <v/>
      </c>
    </row>
    <row r="31">
      <c r="A31" s="7" t="n">
        <v>5</v>
      </c>
      <c r="B31" s="22">
        <f>$B$17*$B$11/(1-(1+$B$11)^(-A31))</f>
        <v/>
      </c>
      <c r="C31" s="22">
        <f>$B$20</f>
        <v/>
      </c>
      <c r="D31" s="20">
        <f>(B31+C31)/$B$22</f>
        <v/>
      </c>
    </row>
    <row r="32">
      <c r="A32" s="7" t="n">
        <v>7</v>
      </c>
      <c r="B32" s="22">
        <f>$B$17*$B$11/(1-(1+$B$11)^(-A32))</f>
        <v/>
      </c>
      <c r="C32" s="22">
        <f>$B$20</f>
        <v/>
      </c>
      <c r="D32" s="20">
        <f>(B32+C32)/$B$22</f>
        <v/>
      </c>
    </row>
    <row r="34">
      <c r="A34" s="7" t="inlineStr">
        <is>
          <t>Adding the canonical mid-opex figure ($500,000/yr/rack) to any row above and recomputing brings the result back into the full-layer canonical range above — these are the same model at two different layers of completeness, not two measurements of Hyperscale cost.</t>
        </is>
      </c>
    </row>
    <row r="36">
      <c r="A36" s="3" t="inlineStr">
        <is>
          <t>$/AI-Working-Hour, mid scenario (using the CANONICAL full-layer figure)</t>
        </is>
      </c>
    </row>
    <row r="37">
      <c r="A37" s="5" t="inlineStr">
        <is>
          <t>Usage-intensity band</t>
        </is>
      </c>
      <c r="B37" s="5" t="inlineStr">
        <is>
          <t>$/AI-working-hour</t>
        </is>
      </c>
    </row>
    <row r="38">
      <c r="A38" s="7" t="inlineStr">
        <is>
          <t>Chat/advisor</t>
        </is>
      </c>
      <c r="B38" s="35">
        <f>20000/1000000*B25</f>
        <v/>
      </c>
    </row>
    <row r="39">
      <c r="A39" s="7" t="inlineStr">
        <is>
          <t>Active AI coworker/copilot</t>
        </is>
      </c>
      <c r="B39" s="35">
        <f>90000/1000000*B25</f>
        <v/>
      </c>
    </row>
    <row r="40">
      <c r="A40" s="7" t="inlineStr">
        <is>
          <t>Delegated single agent</t>
        </is>
      </c>
      <c r="B40" s="35">
        <f>400000/1000000*B25</f>
        <v/>
      </c>
    </row>
    <row r="41">
      <c r="A41" s="7" t="inlineStr">
        <is>
          <t>Heavy multi-agent orchestration</t>
        </is>
      </c>
      <c r="B41" s="35">
        <f>5000000/1000000*B25</f>
        <v/>
      </c>
    </row>
    <row r="43">
      <c r="A43" s="3" t="inlineStr">
        <is>
          <t>Cross-check: NVIDIA's own confirmed figure</t>
        </is>
      </c>
    </row>
    <row r="44">
      <c r="A44" s="7" t="inlineStr">
        <is>
          <t>NVIDIA states GB300 NVL72 delivers inference at $0.123/M tokens at 116 tok/s/user, using NVIDIA Dynamo + TensorRT-LLM (attributed to SemiAnalysis InferenceX, April 2026). Confirmed directly on nvidia.com/en-gb/solutions/ai/inference/, checked 2026-08-13. This is a 72-GPU RACK-SCALE figure at a specific interactivity setting — never apply it to a workstation, DGX Spark, or DGX Station.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9" t="inlineStr">
        <is>
          <t>Working-Capacity Matrix — $/AI-working-hour across all five tiers</t>
        </is>
      </c>
    </row>
    <row r="2">
      <c r="A2" s="7" t="inlineStr">
        <is>
          <t>Release Asset #9, Part C. Central-case only (mid usage band x mid production-tier cost). Pulls live from each tier sheet — edit those sheets' yellow cells and this matrix recalculates.</t>
        </is>
      </c>
    </row>
    <row r="4">
      <c r="A4" s="3" t="inlineStr">
        <is>
          <t>Production-tier $/million-tokens inputs (mid case, live-linked)</t>
        </is>
      </c>
    </row>
    <row r="5">
      <c r="A5" s="5" t="inlineStr">
        <is>
          <t>Production tier</t>
        </is>
      </c>
      <c r="B5" s="5" t="inlineStr">
        <is>
          <t>$/M tokens (mid)</t>
        </is>
      </c>
      <c r="C5" s="5" t="inlineStr">
        <is>
          <t>Opex included?</t>
        </is>
      </c>
    </row>
    <row r="6">
      <c r="A6" s="7" t="inlineStr">
        <is>
          <t>Home</t>
        </is>
      </c>
      <c r="B6" s="20">
        <f>'Home Tier'!B26</f>
        <v/>
      </c>
      <c r="C6" s="7" t="inlineStr">
        <is>
          <t>Yes (illustrative allowance)</t>
        </is>
      </c>
    </row>
    <row r="7">
      <c r="A7" s="7" t="inlineStr">
        <is>
          <t>Cooperative (DGX Spark pool)</t>
        </is>
      </c>
      <c r="B7" s="20">
        <f>'Cooperative Tier'!B27</f>
        <v/>
      </c>
      <c r="C7" s="7" t="inlineStr">
        <is>
          <t>Yes (ASSUMPTION admin band)</t>
        </is>
      </c>
    </row>
    <row r="8">
      <c r="A8" s="7" t="inlineStr">
        <is>
          <t>Professional (NO OPEX — see warning)</t>
        </is>
      </c>
      <c r="B8" s="20">
        <f>'Professional Tier'!B19</f>
        <v/>
      </c>
      <c r="C8" s="7" t="inlineStr">
        <is>
          <t>NO — excludes opex, not comparable to Hyperscale</t>
        </is>
      </c>
    </row>
    <row r="9">
      <c r="A9" s="7" t="inlineStr">
        <is>
          <t>Hyperscale (CANONICAL full layer)</t>
        </is>
      </c>
      <c r="B9" s="35">
        <f>'Hyperscale Tier'!B25</f>
        <v/>
      </c>
      <c r="C9" s="7" t="inlineStr">
        <is>
          <t>Yes (ASSUMPTION opex band)</t>
        </is>
      </c>
    </row>
    <row r="10">
      <c r="A10" s="7" t="inlineStr">
        <is>
          <t>Retail API — Luna floor</t>
        </is>
      </c>
      <c r="B10" s="36" t="n">
        <v>0.9</v>
      </c>
      <c r="C10" s="7" t="inlineStr">
        <is>
          <t>n/a — retail price, 30/70 input/output blend</t>
        </is>
      </c>
    </row>
    <row r="11">
      <c r="A11" s="7" t="inlineStr">
        <is>
          <t>Retail API — central (Terra/Gemini)</t>
        </is>
      </c>
      <c r="B11" s="36" t="n">
        <v>9</v>
      </c>
      <c r="C11" s="7" t="inlineStr">
        <is>
          <t>n/a — retail price</t>
        </is>
      </c>
    </row>
    <row r="12">
      <c r="A12" s="7" t="inlineStr">
        <is>
          <t>Retail API — Fable ceiling</t>
        </is>
      </c>
      <c r="B12" s="36" t="n">
        <v>38</v>
      </c>
      <c r="C12" s="7" t="inlineStr">
        <is>
          <t>n/a — retail price</t>
        </is>
      </c>
    </row>
    <row r="14">
      <c r="A14" s="3" t="inlineStr">
        <is>
          <t>Usage-intensity bands (mid case)</t>
        </is>
      </c>
    </row>
    <row r="15">
      <c r="A15" s="5" t="inlineStr">
        <is>
          <t>Band</t>
        </is>
      </c>
      <c r="B15" s="5" t="inlineStr">
        <is>
          <t>Tokens/AI-working-hour (mid)</t>
        </is>
      </c>
    </row>
    <row r="16">
      <c r="A16" s="7" t="inlineStr">
        <is>
          <t>1. Chat/advisor</t>
        </is>
      </c>
      <c r="B16" s="37" t="n">
        <v>20000</v>
      </c>
    </row>
    <row r="17">
      <c r="A17" s="7" t="inlineStr">
        <is>
          <t>2. Active AI coworker</t>
        </is>
      </c>
      <c r="B17" s="37" t="n">
        <v>90000</v>
      </c>
    </row>
    <row r="18">
      <c r="A18" s="7" t="inlineStr">
        <is>
          <t>3. Delegated single agent</t>
        </is>
      </c>
      <c r="B18" s="37" t="n">
        <v>400000</v>
      </c>
    </row>
    <row r="19">
      <c r="A19" s="7" t="inlineStr">
        <is>
          <t>4. Heavy multi-agent orchestration</t>
        </is>
      </c>
      <c r="B19" s="37" t="n">
        <v>5000000</v>
      </c>
    </row>
    <row r="21">
      <c r="A21" s="3" t="inlineStr">
        <is>
          <t>Full matrix — $/AI-working-hour (central case)</t>
        </is>
      </c>
    </row>
    <row r="22">
      <c r="A22" s="5" t="inlineStr">
        <is>
          <t>Usage band</t>
        </is>
      </c>
      <c r="B22" s="5" t="inlineStr">
        <is>
          <t>Home</t>
        </is>
      </c>
      <c r="C22" s="5" t="inlineStr">
        <is>
          <t>Cooperative</t>
        </is>
      </c>
      <c r="D22" s="5" t="inlineStr">
        <is>
          <t>Professional (no opex)</t>
        </is>
      </c>
      <c r="E22" s="5" t="inlineStr">
        <is>
          <t>Hyperscale (canonical)</t>
        </is>
      </c>
      <c r="F22" s="5" t="inlineStr">
        <is>
          <t>Retail API (central)</t>
        </is>
      </c>
    </row>
    <row r="23">
      <c r="A23" s="7">
        <f>A16</f>
        <v/>
      </c>
      <c r="B23" s="20">
        <f>B16/1000000*$B$6</f>
        <v/>
      </c>
      <c r="C23" s="20">
        <f>B16/1000000*$B$7</f>
        <v/>
      </c>
      <c r="D23" s="20">
        <f>B16/1000000*$B$8</f>
        <v/>
      </c>
      <c r="E23" s="35">
        <f>B16/1000000*$B$9</f>
        <v/>
      </c>
      <c r="F23" s="20">
        <f>B16/1000000*$B$11</f>
        <v/>
      </c>
    </row>
    <row r="24">
      <c r="A24" s="7">
        <f>A17</f>
        <v/>
      </c>
      <c r="B24" s="20">
        <f>B17/1000000*$B$6</f>
        <v/>
      </c>
      <c r="C24" s="20">
        <f>B17/1000000*$B$7</f>
        <v/>
      </c>
      <c r="D24" s="20">
        <f>B17/1000000*$B$8</f>
        <v/>
      </c>
      <c r="E24" s="35">
        <f>B17/1000000*$B$9</f>
        <v/>
      </c>
      <c r="F24" s="20">
        <f>B17/1000000*$B$11</f>
        <v/>
      </c>
    </row>
    <row r="25">
      <c r="A25" s="7">
        <f>A18</f>
        <v/>
      </c>
      <c r="B25" s="20">
        <f>B18/1000000*$B$6</f>
        <v/>
      </c>
      <c r="C25" s="20">
        <f>B18/1000000*$B$7</f>
        <v/>
      </c>
      <c r="D25" s="20">
        <f>B18/1000000*$B$8</f>
        <v/>
      </c>
      <c r="E25" s="35">
        <f>B18/1000000*$B$9</f>
        <v/>
      </c>
      <c r="F25" s="20">
        <f>B18/1000000*$B$11</f>
        <v/>
      </c>
    </row>
    <row r="26">
      <c r="A26" s="7">
        <f>A19</f>
        <v/>
      </c>
      <c r="B26" s="20">
        <f>B19/1000000*$B$6</f>
        <v/>
      </c>
      <c r="C26" s="20">
        <f>B19/1000000*$B$7</f>
        <v/>
      </c>
      <c r="D26" s="20">
        <f>B19/1000000*$B$8</f>
        <v/>
      </c>
      <c r="E26" s="35">
        <f>B19/1000000*$B$9</f>
        <v/>
      </c>
      <c r="F26" s="20">
        <f>B19/1000000*$B$11</f>
        <v/>
      </c>
    </row>
    <row r="28">
      <c r="A28" s="7" t="inlineStr">
        <is>
          <t>Reading note: Professional's figure excludes opex while Hyperscale's includes it — the two columns are not directly comparable without accounting for that scope difference (see Professional Tier sheet for the illustrative opex sensitivity).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55" customWidth="1" min="3" max="3"/>
  </cols>
  <sheetData>
    <row r="1">
      <c r="A1" s="9" t="inlineStr">
        <is>
          <t>Bitcoin Mining vs. AI-Token Gross Energy Monetization</t>
        </is>
      </c>
    </row>
    <row r="2">
      <c r="A2" s="7" t="inlineStr">
        <is>
          <t>Release Asset #10 §5. NOT a profit claim — compares only gross revenue per MWh, netting out nothing on either side.</t>
        </is>
      </c>
    </row>
    <row r="4">
      <c r="A4" s="3" t="inlineStr">
        <is>
          <t>Bitcoin side</t>
        </is>
      </c>
    </row>
    <row r="5">
      <c r="A5" s="5" t="inlineStr">
        <is>
          <t>Input</t>
        </is>
      </c>
      <c r="B5" s="5" t="inlineStr">
        <is>
          <t>Value</t>
        </is>
      </c>
      <c r="C5" s="5" t="inlineStr">
        <is>
          <t>Class / Source</t>
        </is>
      </c>
    </row>
    <row r="6">
      <c r="A6" s="7" t="inlineStr">
        <is>
          <t>Luxor spot hashprice ($/PH/s/day)</t>
        </is>
      </c>
      <c r="B6" s="11" t="n">
        <v>31.9</v>
      </c>
      <c r="C6" s="11" t="inlineStr">
        <is>
          <t>OBSERVED — Luxor, ~Aug 10-12 2026 ($31.73-32.05 range, midpoint used)</t>
        </is>
      </c>
    </row>
    <row r="7">
      <c r="A7" s="7" t="inlineStr">
        <is>
          <t>ASIC efficiency — older fleet (J/TH)</t>
        </is>
      </c>
      <c r="B7" s="13" t="n">
        <v>30</v>
      </c>
      <c r="C7" s="13" t="inlineStr">
        <is>
          <t>ASSUMPTION — illustrative generational band (25-38 J/TH)</t>
        </is>
      </c>
    </row>
    <row r="8">
      <c r="A8" s="7" t="inlineStr">
        <is>
          <t>ASIC efficiency — best current fleet (J/TH)</t>
        </is>
      </c>
      <c r="B8" s="13" t="n">
        <v>14</v>
      </c>
      <c r="C8" s="13" t="inlineStr">
        <is>
          <t>ASSUMPTION — sub-14 J/TH efficient fleets</t>
        </is>
      </c>
    </row>
    <row r="10">
      <c r="A10" s="7" t="inlineStr">
        <is>
          <t>Revenue/MWh formula constant</t>
        </is>
      </c>
      <c r="B10" s="23">
        <f>B6*1000/24</f>
        <v/>
      </c>
      <c r="C10" s="15" t="inlineStr">
        <is>
          <t>DERIVED: hashprice($/PH/s/day) x 1000/1000 / 24h -&gt; simplifies to 1,333 x (hashprice/31.9 ratio)</t>
        </is>
      </c>
    </row>
    <row r="12">
      <c r="A12" s="5" t="inlineStr">
        <is>
          <t>Bitcoin scenario</t>
        </is>
      </c>
      <c r="B12" s="5" t="inlineStr">
        <is>
          <t>Gross revenue/MWh ($)</t>
        </is>
      </c>
    </row>
    <row r="13">
      <c r="A13" s="7" t="inlineStr">
        <is>
          <t>Older fleet (30 J/TH)</t>
        </is>
      </c>
      <c r="B13" s="22">
        <f>1333*(B6/31.9)/B7</f>
        <v/>
      </c>
    </row>
    <row r="14">
      <c r="A14" s="7" t="inlineStr">
        <is>
          <t>Efficient fleet (14 J/TH)</t>
        </is>
      </c>
      <c r="B14" s="22">
        <f>1333*(B6/31.9)/B8</f>
        <v/>
      </c>
    </row>
    <row r="16">
      <c r="A16" s="3" t="inlineStr">
        <is>
          <t>AI-token side</t>
        </is>
      </c>
    </row>
    <row r="17">
      <c r="A17" s="5" t="inlineStr">
        <is>
          <t>Input</t>
        </is>
      </c>
      <c r="B17" s="5" t="inlineStr">
        <is>
          <t>Value</t>
        </is>
      </c>
      <c r="C17" s="5" t="inlineStr">
        <is>
          <t>Class / Source</t>
        </is>
      </c>
    </row>
    <row r="18">
      <c r="A18" s="7" t="inlineStr">
        <is>
          <t>Device power draw (kW)</t>
        </is>
      </c>
      <c r="B18" s="13" t="n">
        <v>0.24</v>
      </c>
      <c r="C18" s="13" t="inlineStr">
        <is>
          <t>ASSUMPTION — within DGX Spark's observed envelope</t>
        </is>
      </c>
    </row>
    <row r="19">
      <c r="A19" s="7" t="inlineStr">
        <is>
          <t>Output throughput (tok/s)</t>
        </is>
      </c>
      <c r="B19" s="13" t="n">
        <v>50</v>
      </c>
      <c r="C19" s="13" t="inlineStr">
        <is>
          <t>ASSUMPTION</t>
        </is>
      </c>
    </row>
    <row r="21">
      <c r="A21" s="7" t="inlineStr">
        <is>
          <t>Runtime per MWh (hours)</t>
        </is>
      </c>
      <c r="B21" s="18">
        <f>1000/B18</f>
        <v/>
      </c>
    </row>
    <row r="22">
      <c r="A22" s="7" t="inlineStr">
        <is>
          <t>Output tokens per MWh (millions)</t>
        </is>
      </c>
      <c r="B22" s="30">
        <f>B21*3600*B19/1000000</f>
        <v/>
      </c>
    </row>
    <row r="24">
      <c r="A24" s="5" t="inlineStr">
        <is>
          <t>AI-token retail price ($/M tokens)</t>
        </is>
      </c>
      <c r="B24" s="5" t="inlineStr">
        <is>
          <t>Gross revenue/MWh ($)</t>
        </is>
      </c>
    </row>
    <row r="25">
      <c r="A25" s="21" t="n">
        <v>1</v>
      </c>
      <c r="B25" s="22">
        <f>$B$22*A25</f>
        <v/>
      </c>
    </row>
    <row r="26">
      <c r="A26" s="21" t="n">
        <v>5</v>
      </c>
      <c r="B26" s="22">
        <f>$B$22*A26</f>
        <v/>
      </c>
    </row>
    <row r="27">
      <c r="A27" s="21" t="n">
        <v>10</v>
      </c>
      <c r="B27" s="22">
        <f>$B$22*A27</f>
        <v/>
      </c>
    </row>
    <row r="28">
      <c r="A28" s="21" t="n">
        <v>25</v>
      </c>
      <c r="B28" s="22">
        <f>$B$22*A28</f>
        <v/>
      </c>
    </row>
    <row r="30">
      <c r="A30" s="7" t="inlineStr">
        <is>
          <t>Cross-check: valuing the same tokens at owned-production cost (~$0.6-2/M) instead of retail price</t>
        </is>
      </c>
    </row>
    <row r="31">
      <c r="A31" s="7" t="inlineStr">
        <is>
          <t>AI-token owned-production cost ($/M tokens)</t>
        </is>
      </c>
      <c r="B31" s="36" t="n">
        <v>1</v>
      </c>
    </row>
    <row r="32">
      <c r="A32" s="7" t="inlineStr">
        <is>
          <t>Gross 'revenue'/MWh at production cost</t>
        </is>
      </c>
      <c r="B32" s="14">
        <f>B22*B31</f>
        <v/>
      </c>
    </row>
    <row r="33">
      <c r="A33" s="7" t="inlineStr">
        <is>
          <t>Note: this falls BELOW even the least-efficient Bitcoin fleet — the entire comparison is sensitive to which price point is used, which is the point of this scenario table, not a profitability claim.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9" t="inlineStr">
        <is>
          <t>Humanoid Working-Capacity Workbook</t>
        </is>
      </c>
    </row>
    <row r="2">
      <c r="A2" s="7" t="inlineStr">
        <is>
          <t>Release Asset #11. Illustrative embodied-capacity extension. NOT a general claim about robotics economics.</t>
        </is>
      </c>
    </row>
    <row r="4">
      <c r="A4" s="3" t="inlineStr">
        <is>
          <t>Four price-point scenarios (columns) — capital layer</t>
        </is>
      </c>
    </row>
    <row r="5">
      <c r="A5" s="5" t="inlineStr">
        <is>
          <t>Parameter</t>
        </is>
      </c>
      <c r="B5" s="5" t="inlineStr">
        <is>
          <t>Illustrative (~$27,000)</t>
        </is>
      </c>
      <c r="C5" s="5" t="inlineStr">
        <is>
          <t>Real LOW ($13,500)</t>
        </is>
      </c>
      <c r="D5" s="5" t="inlineStr">
        <is>
          <t>Real MID ($20,000)</t>
        </is>
      </c>
      <c r="E5" s="5" t="inlineStr">
        <is>
          <t>Real HIGH ($250,000)</t>
        </is>
      </c>
    </row>
    <row r="6">
      <c r="A6" s="7" t="inlineStr">
        <is>
          <t>Purchase price ($)</t>
        </is>
      </c>
      <c r="B6" s="21" t="n">
        <v>27000</v>
      </c>
      <c r="C6" s="10" t="n">
        <v>13500</v>
      </c>
      <c r="D6" s="10" t="n">
        <v>20000</v>
      </c>
      <c r="E6" s="10" t="n">
        <v>250000</v>
      </c>
    </row>
    <row r="7">
      <c r="A7" s="7" t="inlineStr">
        <is>
          <t>Source / class</t>
        </is>
      </c>
      <c r="B7" s="13" t="inlineStr">
        <is>
          <t>SCENARIO ASSUMPTION — author's illustrative example</t>
        </is>
      </c>
      <c r="C7" s="11" t="inlineStr">
        <is>
          <t>OBSERVED — Unitree G1, unitree.com</t>
        </is>
      </c>
      <c r="D7" s="11" t="inlineStr">
        <is>
          <t>ATTRIBUTED — 1X NEO, Engadget</t>
        </is>
      </c>
      <c r="E7" s="11" t="inlineStr">
        <is>
          <t>ATTRIBUTED — Agility Digit, secondary sources</t>
        </is>
      </c>
    </row>
    <row r="9">
      <c r="A9" s="7" t="inlineStr">
        <is>
          <t>Down payment %</t>
        </is>
      </c>
      <c r="B9" s="12" t="n">
        <v>0.2</v>
      </c>
      <c r="C9" s="12" t="n">
        <v>0.2</v>
      </c>
      <c r="D9" s="12" t="n">
        <v>0.2</v>
      </c>
      <c r="E9" s="12" t="n">
        <v>0.2</v>
      </c>
    </row>
    <row r="10">
      <c r="A10" s="7" t="inlineStr">
        <is>
          <t>Financing rate (annual)</t>
        </is>
      </c>
      <c r="B10" s="12" t="n">
        <v>0.08</v>
      </c>
      <c r="C10" s="12" t="n">
        <v>0.08</v>
      </c>
      <c r="D10" s="12" t="n">
        <v>0.08</v>
      </c>
      <c r="E10" s="12" t="n">
        <v>0.08</v>
      </c>
    </row>
    <row r="11">
      <c r="A11" s="7" t="inlineStr">
        <is>
          <t>Financing term (years)</t>
        </is>
      </c>
      <c r="B11" s="13" t="n">
        <v>5</v>
      </c>
      <c r="C11" s="13" t="n">
        <v>5</v>
      </c>
      <c r="D11" s="13" t="n">
        <v>5</v>
      </c>
      <c r="E11" s="13" t="n">
        <v>5</v>
      </c>
    </row>
    <row r="12">
      <c r="A12" s="7" t="inlineStr">
        <is>
          <t>Maintenance reserve % of price/yr</t>
        </is>
      </c>
      <c r="B12" s="12" t="n">
        <v>0.1</v>
      </c>
      <c r="C12" s="12" t="n">
        <v>0.1</v>
      </c>
      <c r="D12" s="12" t="n">
        <v>0.1</v>
      </c>
      <c r="E12" s="12" t="n">
        <v>0.1</v>
      </c>
    </row>
    <row r="13">
      <c r="A13" s="7" t="inlineStr">
        <is>
          <t>Flat electricity ($/operating hour)</t>
        </is>
      </c>
      <c r="B13" s="17" t="n">
        <v>0.11</v>
      </c>
      <c r="C13" s="17" t="n">
        <v>0.11</v>
      </c>
      <c r="D13" s="17" t="n">
        <v>0.11</v>
      </c>
      <c r="E13" s="17" t="n">
        <v>0.11</v>
      </c>
    </row>
    <row r="15">
      <c r="A15" s="3" t="inlineStr">
        <is>
          <t>Financing calculation (monthly amortizing convention)</t>
        </is>
      </c>
    </row>
    <row r="16">
      <c r="A16" s="7" t="inlineStr">
        <is>
          <t>Down payment ($)</t>
        </is>
      </c>
      <c r="B16" s="14">
        <f>B6*B9</f>
        <v/>
      </c>
      <c r="C16" s="14">
        <f>C6*C9</f>
        <v/>
      </c>
      <c r="D16" s="14">
        <f>D6*D9</f>
        <v/>
      </c>
      <c r="E16" s="14">
        <f>E6*E9</f>
        <v/>
      </c>
    </row>
    <row r="17">
      <c r="A17" s="7" t="inlineStr">
        <is>
          <t>Amount financed ($)</t>
        </is>
      </c>
      <c r="B17" s="14">
        <f>B6-B16</f>
        <v/>
      </c>
      <c r="C17" s="14">
        <f>C6-C16</f>
        <v/>
      </c>
      <c r="D17" s="14">
        <f>D6-D16</f>
        <v/>
      </c>
      <c r="E17" s="14">
        <f>E6-E16</f>
        <v/>
      </c>
    </row>
    <row r="18">
      <c r="A18" s="7" t="inlineStr">
        <is>
          <t>Monthly payment ($)</t>
        </is>
      </c>
      <c r="B18" s="14">
        <f>B17*(B10/12)/(1-(1+B10/12)^(-B11*12))</f>
        <v/>
      </c>
      <c r="C18" s="14">
        <f>C17*(C10/12)/(1-(1+C10/12)^(-C11*12))</f>
        <v/>
      </c>
      <c r="D18" s="14">
        <f>D17*(D10/12)/(1-(1+D10/12)^(-D11*12))</f>
        <v/>
      </c>
      <c r="E18" s="14">
        <f>E17*(E10/12)/(1-(1+E10/12)^(-E11*12))</f>
        <v/>
      </c>
    </row>
    <row r="19">
      <c r="A19" s="7" t="inlineStr">
        <is>
          <t>Annual financing (monthly x 12) ($)</t>
        </is>
      </c>
      <c r="B19" s="14">
        <f>B18*12</f>
        <v/>
      </c>
      <c r="C19" s="14">
        <f>C18*12</f>
        <v/>
      </c>
      <c r="D19" s="14">
        <f>D18*12</f>
        <v/>
      </c>
      <c r="E19" s="14">
        <f>E18*12</f>
        <v/>
      </c>
    </row>
    <row r="20">
      <c r="A20" s="7" t="inlineStr">
        <is>
          <t>Down payment amortized/yr ($)</t>
        </is>
      </c>
      <c r="B20" s="14">
        <f>B16/B11</f>
        <v/>
      </c>
      <c r="C20" s="14">
        <f>C16/C11</f>
        <v/>
      </c>
      <c r="D20" s="14">
        <f>D16/D11</f>
        <v/>
      </c>
      <c r="E20" s="14">
        <f>E16/E11</f>
        <v/>
      </c>
    </row>
    <row r="21">
      <c r="A21" s="6" t="inlineStr">
        <is>
          <t>Total capital+financing cost/yr ($)</t>
        </is>
      </c>
      <c r="B21" s="16">
        <f>B19+B20</f>
        <v/>
      </c>
      <c r="C21" s="16">
        <f>C19+C20</f>
        <v/>
      </c>
      <c r="D21" s="16">
        <f>D19+D20</f>
        <v/>
      </c>
      <c r="E21" s="16">
        <f>E19+E20</f>
        <v/>
      </c>
    </row>
    <row r="22">
      <c r="A22" s="7" t="inlineStr">
        <is>
          <t>Maintenance reserve/yr ($)</t>
        </is>
      </c>
      <c r="B22" s="14">
        <f>B6*B12</f>
        <v/>
      </c>
      <c r="C22" s="14">
        <f>C6*C12</f>
        <v/>
      </c>
      <c r="D22" s="14">
        <f>D6*D12</f>
        <v/>
      </c>
      <c r="E22" s="14">
        <f>E6*E12</f>
        <v/>
      </c>
    </row>
    <row r="24">
      <c r="A24" s="3" t="inlineStr">
        <is>
          <t>Cost-per-productive-hour, by utilization (financing+electricity+maintenance)</t>
        </is>
      </c>
    </row>
    <row r="25">
      <c r="A25" s="5" t="inlineStr">
        <is>
          <t>Annual productive hours</t>
        </is>
      </c>
      <c r="B25" s="5" t="inlineStr">
        <is>
          <t>Illustrative</t>
        </is>
      </c>
      <c r="C25" s="5" t="inlineStr">
        <is>
          <t>Real LOW</t>
        </is>
      </c>
      <c r="D25" s="5" t="inlineStr">
        <is>
          <t>Real MID</t>
        </is>
      </c>
      <c r="E25" s="5" t="inlineStr">
        <is>
          <t>Real HIGH</t>
        </is>
      </c>
    </row>
    <row r="26">
      <c r="A26" s="19" t="n">
        <v>2000</v>
      </c>
      <c r="B26" s="14">
        <f>(B$21/A26)+B$13+(B$22/A26)</f>
        <v/>
      </c>
      <c r="C26" s="14">
        <f>(C$21/A26)+C$13+(C$22/A26)</f>
        <v/>
      </c>
      <c r="D26" s="14">
        <f>(D$21/A26)+D$13+(D$22/A26)</f>
        <v/>
      </c>
      <c r="E26" s="14">
        <f>(E$21/A26)+E$13+(E$22/A26)</f>
        <v/>
      </c>
    </row>
    <row r="27">
      <c r="A27" s="19" t="n">
        <v>4000</v>
      </c>
      <c r="B27" s="14">
        <f>(B$21/A27)+B$13+(B$22/A27)</f>
        <v/>
      </c>
      <c r="C27" s="14">
        <f>(C$21/A27)+C$13+(C$22/A27)</f>
        <v/>
      </c>
      <c r="D27" s="14">
        <f>(D$21/A27)+D$13+(D$22/A27)</f>
        <v/>
      </c>
      <c r="E27" s="14">
        <f>(E$21/A27)+E$13+(E$22/A27)</f>
        <v/>
      </c>
    </row>
    <row r="28">
      <c r="A28" s="19" t="n">
        <v>6000</v>
      </c>
      <c r="B28" s="14">
        <f>(B$21/A28)+B$13+(B$22/A28)</f>
        <v/>
      </c>
      <c r="C28" s="14">
        <f>(C$21/A28)+C$13+(C$22/A28)</f>
        <v/>
      </c>
      <c r="D28" s="14">
        <f>(D$21/A28)+D$13+(D$22/A28)</f>
        <v/>
      </c>
      <c r="E28" s="14">
        <f>(E$21/A28)+E$13+(E$22/A28)</f>
        <v/>
      </c>
    </row>
    <row r="29">
      <c r="A29" s="19" t="n">
        <v>8000</v>
      </c>
      <c r="B29" s="14">
        <f>(B$21/A29)+B$13+(B$22/A29)</f>
        <v/>
      </c>
      <c r="C29" s="14">
        <f>(C$21/A29)+C$13+(C$22/A29)</f>
        <v/>
      </c>
      <c r="D29" s="14">
        <f>(D$21/A29)+D$13+(D$22/A29)</f>
        <v/>
      </c>
      <c r="E29" s="14">
        <f>(E$21/A29)+E$13+(E$22/A29)</f>
        <v/>
      </c>
    </row>
    <row r="31">
      <c r="A31" s="7" t="inlineStr">
        <is>
          <t>Reading: utilization dominates cost-per-hour more than any other single variable — moving from 2,000 to 8,000 hrs/yr cuts cost-per-hour by roughly 3.5-4x at every price point, because capital+financing is fixed while the denominator (hours) grows.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55" customWidth="1" min="3" max="3"/>
  </cols>
  <sheetData>
    <row r="1">
      <c r="A1" s="9" t="inlineStr">
        <is>
          <t>Localized Scenario Workbook — EUR / Finland Template</t>
        </is>
      </c>
    </row>
    <row r="2">
      <c r="A2" s="7" t="inlineStr">
        <is>
          <t>Release Asset #8. One worked non-USD localization template. None of the Finland-specific figures below are independently verified against a live Finnish source — they are explicitly SCENARIO ASSUMPTIONS for you to overwrite with your own checked numbers.</t>
        </is>
      </c>
    </row>
    <row r="4">
      <c r="A4" s="3" t="inlineStr">
        <is>
          <t>The five cells every localization must swap (edit these, everything downstream recalculates)</t>
        </is>
      </c>
    </row>
    <row r="5">
      <c r="A5" s="5" t="inlineStr">
        <is>
          <t>Parameter</t>
        </is>
      </c>
      <c r="B5" s="5" t="inlineStr">
        <is>
          <t>Value</t>
        </is>
      </c>
      <c r="C5" s="5" t="inlineStr">
        <is>
          <t>Class</t>
        </is>
      </c>
    </row>
    <row r="6">
      <c r="A6" s="7" t="inlineStr">
        <is>
          <t>FX rate (USD -&gt; EUR)</t>
        </is>
      </c>
      <c r="B6" s="38" t="n">
        <v>0.93</v>
      </c>
      <c r="C6" s="13" t="inlineStr">
        <is>
          <t>ASSUMPTION — not a live-checked rate</t>
        </is>
      </c>
    </row>
    <row r="7">
      <c r="A7" s="7" t="inlineStr">
        <is>
          <t>Home/prosumer electricity price (EUR/kWh)</t>
        </is>
      </c>
      <c r="B7" s="27" t="n">
        <v>0.15</v>
      </c>
      <c r="C7" s="13" t="inlineStr">
        <is>
          <t>ASSUMPTION — not a verified current Finnish retail rate</t>
        </is>
      </c>
    </row>
    <row r="8">
      <c r="A8" s="7" t="inlineStr">
        <is>
          <t>Industrial electricity price (EUR/kWh)</t>
        </is>
      </c>
      <c r="B8" s="27" t="n">
        <v>0.09</v>
      </c>
      <c r="C8" s="13" t="inlineStr">
        <is>
          <t>ASSUMPTION</t>
        </is>
      </c>
    </row>
    <row r="9">
      <c r="A9" s="7" t="inlineStr">
        <is>
          <t>Financing rate (annual)</t>
        </is>
      </c>
      <c r="B9" s="12" t="n">
        <v>0.08</v>
      </c>
      <c r="C9" s="13" t="inlineStr">
        <is>
          <t>ASSUMPTION — not a verified Finnish loan rate; Eurozone business loans typically quoted as Euribor + margin</t>
        </is>
      </c>
    </row>
    <row r="10">
      <c r="A10" s="7" t="inlineStr">
        <is>
          <t>Financing term (years)</t>
        </is>
      </c>
      <c r="B10" s="13" t="n">
        <v>5</v>
      </c>
      <c r="C10" s="13" t="inlineStr">
        <is>
          <t>ASSUMPTION</t>
        </is>
      </c>
    </row>
    <row r="12">
      <c r="A12" s="3" t="inlineStr">
        <is>
          <t>Hardware price localization (DGX Spark case study)</t>
        </is>
      </c>
    </row>
    <row r="13">
      <c r="A13" s="7" t="inlineStr">
        <is>
          <t>US direct MSRP ($)</t>
        </is>
      </c>
      <c r="B13" s="10" t="n">
        <v>4699</v>
      </c>
    </row>
    <row r="14">
      <c r="A14" s="7" t="inlineStr">
        <is>
          <t>FX-converted floor reference (EUR) — NOT a real EU quote</t>
        </is>
      </c>
      <c r="B14" s="28">
        <f>B13*B6</f>
        <v/>
      </c>
    </row>
    <row r="15">
      <c r="A15" s="7" t="inlineStr">
        <is>
          <t>Your real EU/Finland reseller quote (EUR)</t>
        </is>
      </c>
      <c r="B15" s="13" t="inlineStr"/>
      <c r="C15" s="13" t="inlineStr">
        <is>
          <t>Insert your own local reseller quote here — expect this to be HIGHER than the FX-converted floor once VAT/import/logistics/margin are added</t>
        </is>
      </c>
    </row>
    <row r="17">
      <c r="A17" s="3" t="inlineStr">
        <is>
          <t>Worked Model A — Home AI factory (single DGX Spark), EUR</t>
        </is>
      </c>
    </row>
    <row r="18">
      <c r="A18" s="7" t="inlineStr">
        <is>
          <t>Capital (EUR, FX-floor reference)</t>
        </is>
      </c>
      <c r="B18" s="28">
        <f>B14</f>
        <v/>
      </c>
    </row>
    <row r="19">
      <c r="A19" s="7" t="inlineStr">
        <is>
          <t>Power draw (kW)</t>
        </is>
      </c>
      <c r="B19" s="11" t="n">
        <v>0.24</v>
      </c>
    </row>
    <row r="20">
      <c r="A20" s="7" t="inlineStr">
        <is>
          <t>Throughput, confirmed (tok/s)</t>
        </is>
      </c>
      <c r="B20" s="11" t="n">
        <v>34.6</v>
      </c>
      <c r="C20" s="11" t="inlineStr">
        <is>
          <t>OBSERVED — midpoint of confirmed 30.8-38.4 tok/s range</t>
        </is>
      </c>
    </row>
    <row r="21">
      <c r="A21" s="7" t="inlineStr">
        <is>
          <t>Throughput, unconfirmed ceiling (tok/s)</t>
        </is>
      </c>
      <c r="B21" s="13" t="n">
        <v>51</v>
      </c>
      <c r="C21" s="13" t="inlineStr">
        <is>
          <t>ATTRIBUTED — unconfirmed on-thread claim, treat as optimistic ceiling only</t>
        </is>
      </c>
    </row>
    <row r="22">
      <c r="A22" s="7" t="inlineStr">
        <is>
          <t>Utilization %</t>
        </is>
      </c>
      <c r="B22" s="12" t="n">
        <v>1</v>
      </c>
    </row>
    <row r="24">
      <c r="A24" s="7" t="inlineStr">
        <is>
          <t>Annual financing (EUR/yr)</t>
        </is>
      </c>
      <c r="B24" s="28">
        <f>B18*B9/(1-(1+B9)^(-B10))</f>
        <v/>
      </c>
    </row>
    <row r="25">
      <c r="A25" s="7" t="inlineStr">
        <is>
          <t>Annual electricity (EUR/yr)</t>
        </is>
      </c>
      <c r="B25" s="28">
        <f>B19*8760*B22*B7</f>
        <v/>
      </c>
    </row>
    <row r="26">
      <c r="A26" s="7" t="inlineStr">
        <is>
          <t>Total cost/yr (EUR)</t>
        </is>
      </c>
      <c r="B26" s="28">
        <f>B24+B25</f>
        <v/>
      </c>
    </row>
    <row r="27">
      <c r="A27" s="7" t="inlineStr">
        <is>
          <t>Annual tokens @ confirmed rate (millions)</t>
        </is>
      </c>
      <c r="B27" s="18">
        <f>B20*86400*365*B22/1000000</f>
        <v/>
      </c>
    </row>
    <row r="28">
      <c r="A28" s="6" t="inlineStr">
        <is>
          <t>Cost/M tokens @ confirmed rate (EUR)</t>
        </is>
      </c>
      <c r="B28" s="39">
        <f>B26/B27</f>
        <v/>
      </c>
    </row>
    <row r="29">
      <c r="A29" s="7" t="inlineStr">
        <is>
          <t>Annual tokens @ unconfirmed ceiling (millions)</t>
        </is>
      </c>
      <c r="B29" s="18">
        <f>B21*86400*365*B22/1000000</f>
        <v/>
      </c>
    </row>
    <row r="30">
      <c r="A30" s="7" t="inlineStr">
        <is>
          <t>Cost/M tokens @ unconfirmed ceiling (EUR)</t>
        </is>
      </c>
      <c r="B30" s="40">
        <f>B26/B29</f>
        <v/>
      </c>
    </row>
    <row r="32">
      <c r="A32" s="3" t="inlineStr">
        <is>
          <t>Worked Model B — Cooperative AI factory (50 members, 10 DGX Sparks), EUR</t>
        </is>
      </c>
    </row>
    <row r="33">
      <c r="A33" s="7" t="inlineStr">
        <is>
          <t>Capital, 10 units (EUR)</t>
        </is>
      </c>
      <c r="B33" s="28">
        <f>B14*10</f>
        <v/>
      </c>
    </row>
    <row r="34">
      <c r="A34" s="7" t="inlineStr">
        <is>
          <t>Aggregate throughput (tok/s)</t>
        </is>
      </c>
      <c r="B34" s="18">
        <f>B20*10</f>
        <v/>
      </c>
    </row>
    <row r="35">
      <c r="A35" s="7" t="inlineStr">
        <is>
          <t>Utilization %</t>
        </is>
      </c>
      <c r="B35" s="12" t="n">
        <v>0.7</v>
      </c>
    </row>
    <row r="36">
      <c r="A36" s="7" t="inlineStr">
        <is>
          <t>Annual financing (EUR/yr)</t>
        </is>
      </c>
      <c r="B36" s="28">
        <f>B33*B9/(1-(1+B9)^(-B10))</f>
        <v/>
      </c>
    </row>
    <row r="37">
      <c r="A37" s="7" t="inlineStr">
        <is>
          <t>Annual electricity (EUR/yr)</t>
        </is>
      </c>
      <c r="B37" s="28">
        <f>B19*10*8760*B35*B7</f>
        <v/>
      </c>
    </row>
    <row r="38">
      <c r="A38" s="7" t="inlineStr">
        <is>
          <t>Total cost/yr (EUR)</t>
        </is>
      </c>
      <c r="B38" s="28">
        <f>B36+B37</f>
        <v/>
      </c>
    </row>
    <row r="39">
      <c r="A39" s="7" t="inlineStr">
        <is>
          <t>Annual tokens (millions)</t>
        </is>
      </c>
      <c r="B39" s="18">
        <f>B34*31536000*B35/1000000</f>
        <v/>
      </c>
    </row>
    <row r="40">
      <c r="A40" s="6" t="inlineStr">
        <is>
          <t>Cost/M tokens (EUR)</t>
        </is>
      </c>
      <c r="B40" s="39">
        <f>B38/B39</f>
        <v/>
      </c>
    </row>
    <row r="41">
      <c r="A41" s="7" t="inlineStr">
        <is>
          <t>Members</t>
        </is>
      </c>
      <c r="B41" s="13" t="n">
        <v>50</v>
      </c>
    </row>
    <row r="42">
      <c r="A42" s="6" t="inlineStr">
        <is>
          <t>EUR/member/month</t>
        </is>
      </c>
      <c r="B42" s="29">
        <f>B38/B41/12</f>
        <v/>
      </c>
    </row>
    <row r="44">
      <c r="A44" s="3" t="inlineStr">
        <is>
          <t>Note: this ~€22/member/month DGX Spark scenario is a DIFFERENT hardware tier from the €42/member/month DGX Station-class scenario on the Cooperative Tier sheet — both are correct for the equipment each one describes.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14" customWidth="1" min="3" max="3"/>
    <col width="40" customWidth="1" min="4" max="4"/>
    <col width="40" customWidth="1" min="5" max="5"/>
  </cols>
  <sheetData>
    <row r="1">
      <c r="A1" s="9" t="inlineStr">
        <is>
          <t>Assumptions Master — every editable input across every sheet</t>
        </is>
      </c>
    </row>
    <row r="2">
      <c r="A2" s="7" t="inlineStr">
        <is>
          <t>Release Asset #13 equivalent. Change a value on the source sheet (not here) to affect calculations — this sheet is a consolidated reference list, live-linked back to each source cell.</t>
        </is>
      </c>
    </row>
    <row r="4">
      <c r="A4" s="5" t="inlineStr">
        <is>
          <t>Assumption</t>
        </is>
      </c>
      <c r="B4" s="5" t="inlineStr">
        <is>
          <t>Value (live-linked)</t>
        </is>
      </c>
      <c r="C4" s="5" t="inlineStr">
        <is>
          <t>Sheet</t>
        </is>
      </c>
      <c r="D4" s="5" t="inlineStr">
        <is>
          <t>What it affects</t>
        </is>
      </c>
      <c r="E4" s="5" t="inlineStr">
        <is>
          <t>Suggested range to test</t>
        </is>
      </c>
    </row>
    <row r="5">
      <c r="A5" s="7" t="inlineStr">
        <is>
          <t>Down payment % (Home/Coop/Humanoid)</t>
        </is>
      </c>
      <c r="B5" s="15">
        <f>'Home Tier'!B7</f>
        <v/>
      </c>
      <c r="C5" s="7" t="inlineStr">
        <is>
          <t>Home Tier</t>
        </is>
      </c>
      <c r="D5" s="7" t="inlineStr">
        <is>
          <t>Split between financed vs cash-paid capital</t>
        </is>
      </c>
      <c r="E5" s="7" t="inlineStr">
        <is>
          <t>0-50%</t>
        </is>
      </c>
    </row>
    <row r="6">
      <c r="A6" s="7" t="inlineStr">
        <is>
          <t>Financing rate (Home)</t>
        </is>
      </c>
      <c r="B6" s="15">
        <f>'Home Tier'!B8</f>
        <v/>
      </c>
      <c r="C6" s="7" t="inlineStr">
        <is>
          <t>Home Tier</t>
        </is>
      </c>
      <c r="D6" s="7" t="inlineStr">
        <is>
          <t>Annual loan payment</t>
        </is>
      </c>
      <c r="E6" s="7" t="inlineStr">
        <is>
          <t>4-15%</t>
        </is>
      </c>
    </row>
    <row r="7">
      <c r="A7" s="7" t="inlineStr">
        <is>
          <t>Financing term, years (Home)</t>
        </is>
      </c>
      <c r="B7" s="15">
        <f>'Home Tier'!B9</f>
        <v/>
      </c>
      <c r="C7" s="7" t="inlineStr">
        <is>
          <t>Home Tier</t>
        </is>
      </c>
      <c r="D7" s="7" t="inlineStr">
        <is>
          <t>Size of annuity payment</t>
        </is>
      </c>
      <c r="E7" s="7" t="inlineStr">
        <is>
          <t>3-10 years</t>
        </is>
      </c>
    </row>
    <row r="8">
      <c r="A8" s="7" t="inlineStr">
        <is>
          <t>Electricity price, Home ($/kWh)</t>
        </is>
      </c>
      <c r="B8" s="15">
        <f>'Home Tier'!B18</f>
        <v/>
      </c>
      <c r="C8" s="7" t="inlineStr">
        <is>
          <t>Home Tier</t>
        </is>
      </c>
      <c r="D8" s="7" t="inlineStr">
        <is>
          <t>Home electricity cost line</t>
        </is>
      </c>
      <c r="E8" s="7" t="inlineStr">
        <is>
          <t>$0.03-0.40/kWh</t>
        </is>
      </c>
    </row>
    <row r="9">
      <c r="A9" s="7" t="inlineStr">
        <is>
          <t>Utilization %, Home</t>
        </is>
      </c>
      <c r="B9" s="15">
        <f>'Home Tier'!B20</f>
        <v/>
      </c>
      <c r="C9" s="7" t="inlineStr">
        <is>
          <t>Home Tier</t>
        </is>
      </c>
      <c r="D9" s="7" t="inlineStr">
        <is>
          <t>Biggest single lever on $/M-tokens</t>
        </is>
      </c>
      <c r="E9" s="7" t="inlineStr">
        <is>
          <t>10-80%</t>
        </is>
      </c>
    </row>
    <row r="10">
      <c r="A10" s="7" t="inlineStr">
        <is>
          <t>Admin/overhead, Cooperative ($/yr)</t>
        </is>
      </c>
      <c r="B10" s="15">
        <f>'Cooperative Tier'!B15</f>
        <v/>
      </c>
      <c r="C10" s="7" t="inlineStr">
        <is>
          <t>Cooperative Tier</t>
        </is>
      </c>
      <c r="D10" s="7" t="inlineStr">
        <is>
          <t>Cooperative $/M-tokens, $/member/month</t>
        </is>
      </c>
      <c r="E10" s="7" t="inlineStr">
        <is>
          <t>$1,000-6,000/yr</t>
        </is>
      </c>
    </row>
    <row r="11">
      <c r="A11" s="7" t="inlineStr">
        <is>
          <t>DGX Station illustrative capital (EUR)</t>
        </is>
      </c>
      <c r="B11" s="15">
        <f>'Cooperative Tier'!B35</f>
        <v/>
      </c>
      <c r="C11" s="7" t="inlineStr">
        <is>
          <t>Cooperative Tier</t>
        </is>
      </c>
      <c r="D11" s="7" t="inlineStr">
        <is>
          <t>Entire DGX-Station-class cooperative scenario</t>
        </is>
      </c>
      <c r="E11" s="7" t="inlineStr">
        <is>
          <t>no verified price exists — quotation-level only</t>
        </is>
      </c>
    </row>
    <row r="12">
      <c r="A12" s="7" t="inlineStr">
        <is>
          <t>Professional tier capex ($)</t>
        </is>
      </c>
      <c r="B12" s="15">
        <f>'Professional Tier'!B6</f>
        <v/>
      </c>
      <c r="C12" s="7" t="inlineStr">
        <is>
          <t>Professional Tier</t>
        </is>
      </c>
      <c r="D12" s="7" t="inlineStr">
        <is>
          <t>Entire Professional-tier cost curve</t>
        </is>
      </c>
      <c r="E12" s="7" t="inlineStr">
        <is>
          <t>$250k-500k — no public price exists</t>
        </is>
      </c>
    </row>
    <row r="13">
      <c r="A13" s="7" t="inlineStr">
        <is>
          <t>Professional tier power draw (kW)</t>
        </is>
      </c>
      <c r="B13" s="15">
        <f>'Professional Tier'!B7</f>
        <v/>
      </c>
      <c r="C13" s="7" t="inlineStr">
        <is>
          <t>Professional Tier</t>
        </is>
      </c>
      <c r="D13" s="7" t="inlineStr">
        <is>
          <t>Professional electricity line</t>
        </is>
      </c>
      <c r="E13" s="7" t="inlineStr">
        <is>
          <t>8-15kW — no primary source</t>
        </is>
      </c>
    </row>
    <row r="14">
      <c r="A14" s="7" t="inlineStr">
        <is>
          <t>Professional illustrative opex ($/yr)</t>
        </is>
      </c>
      <c r="B14" s="15">
        <f>'Professional Tier'!B24</f>
        <v/>
      </c>
      <c r="C14" s="7" t="inlineStr">
        <is>
          <t>Professional Tier</t>
        </is>
      </c>
      <c r="D14" s="7" t="inlineStr">
        <is>
          <t>Opex-inclusive Professional comparison to Hyperscale</t>
        </is>
      </c>
      <c r="E14" s="7" t="inlineStr">
        <is>
          <t>$10k-50k/yr — SCENARIO ASSUMPTION, no verified figure</t>
        </is>
      </c>
    </row>
    <row r="15">
      <c r="A15" s="7" t="inlineStr">
        <is>
          <t>Hyperscale rack capex ($)</t>
        </is>
      </c>
      <c r="B15" s="15">
        <f>'Hyperscale Tier'!B10</f>
        <v/>
      </c>
      <c r="C15" s="7" t="inlineStr">
        <is>
          <t>Hyperscale Tier</t>
        </is>
      </c>
      <c r="D15" s="7" t="inlineStr">
        <is>
          <t>Entire Hyperscale cost curve</t>
        </is>
      </c>
      <c r="E15" s="7" t="inlineStr">
        <is>
          <t>no official NVIDIA price — analyst-anchored only</t>
        </is>
      </c>
    </row>
    <row r="16">
      <c r="A16" s="7" t="inlineStr">
        <is>
          <t>Hyperscale financing term (years)</t>
        </is>
      </c>
      <c r="B16" s="15">
        <f>'Hyperscale Tier'!B12</f>
        <v/>
      </c>
      <c r="C16" s="7" t="inlineStr">
        <is>
          <t>Hyperscale Tier</t>
        </is>
      </c>
      <c r="D16" s="7" t="inlineStr">
        <is>
          <t>Financing-term sensitivity table</t>
        </is>
      </c>
      <c r="E16" s="7" t="inlineStr">
        <is>
          <t>3-7 years</t>
        </is>
      </c>
    </row>
    <row r="17">
      <c r="A17" s="7" t="inlineStr">
        <is>
          <t>Hyperscale opex/rack ($/yr)</t>
        </is>
      </c>
      <c r="B17" s="15">
        <f>'Hyperscale Tier'!B15</f>
        <v/>
      </c>
      <c r="C17" s="7" t="inlineStr">
        <is>
          <t>Hyperscale Tier</t>
        </is>
      </c>
      <c r="D17" s="7" t="inlineStr">
        <is>
          <t>Canonical full-layer $/M-tokens figure</t>
        </is>
      </c>
      <c r="E17" s="7" t="inlineStr">
        <is>
          <t>$200k-1M/yr</t>
        </is>
      </c>
    </row>
    <row r="18">
      <c r="A18" s="7" t="inlineStr">
        <is>
          <t>Hyperscale utilization %</t>
        </is>
      </c>
      <c r="B18" s="15">
        <f>'Hyperscale Tier'!B14</f>
        <v/>
      </c>
      <c r="C18" s="7" t="inlineStr">
        <is>
          <t>Hyperscale Tier</t>
        </is>
      </c>
      <c r="D18" s="7" t="inlineStr">
        <is>
          <t>Canonical $/M-tokens figure</t>
        </is>
      </c>
      <c r="E18" s="7" t="inlineStr">
        <is>
          <t>25-90%</t>
        </is>
      </c>
    </row>
    <row r="19">
      <c r="A19" s="7" t="inlineStr">
        <is>
          <t>EUR/USD FX rate</t>
        </is>
      </c>
      <c r="B19" s="15">
        <f>'EUR-Finland Localization'!B6</f>
        <v/>
      </c>
      <c r="C19" s="7" t="inlineStr">
        <is>
          <t>EUR-Finland Localization</t>
        </is>
      </c>
      <c r="D19" s="7" t="inlineStr">
        <is>
          <t>Every EUR-denominated conversion</t>
        </is>
      </c>
      <c r="E19" s="7" t="inlineStr">
        <is>
          <t>get a live rate — not checked in this project</t>
        </is>
      </c>
    </row>
    <row r="20">
      <c r="A20" s="7" t="inlineStr">
        <is>
          <t>Finland home electricity (EUR/kWh)</t>
        </is>
      </c>
      <c r="B20" s="15">
        <f>'EUR-Finland Localization'!B7</f>
        <v/>
      </c>
      <c r="C20" s="7" t="inlineStr">
        <is>
          <t>EUR-Finland Localization</t>
        </is>
      </c>
      <c r="D20" s="7" t="inlineStr">
        <is>
          <t>Localized home-tier cost</t>
        </is>
      </c>
      <c r="E20" s="7" t="inlineStr">
        <is>
          <t>not a verified Finnish rate — replace with your bill</t>
        </is>
      </c>
    </row>
    <row r="21">
      <c r="A21" s="7" t="inlineStr">
        <is>
          <t>Humanoid illustrative price ($)</t>
        </is>
      </c>
      <c r="B21" s="15">
        <f>'Humanoid Robot'!B6</f>
        <v/>
      </c>
      <c r="C21" s="7" t="inlineStr">
        <is>
          <t>Humanoid Robot</t>
        </is>
      </c>
      <c r="D21" s="7" t="inlineStr">
        <is>
          <t>Illustrative base-case scenario</t>
        </is>
      </c>
      <c r="E21" s="7" t="inlineStr">
        <is>
          <t>not a real product price for any platform</t>
        </is>
      </c>
    </row>
    <row r="22">
      <c r="A22" s="7" t="inlineStr">
        <is>
          <t>Humanoid maintenance % of price/yr</t>
        </is>
      </c>
      <c r="B22" s="15">
        <f>'Humanoid Robot'!B12</f>
        <v/>
      </c>
      <c r="C22" s="7" t="inlineStr">
        <is>
          <t>Humanoid Robot</t>
        </is>
      </c>
      <c r="D22" s="7" t="inlineStr">
        <is>
          <t>Maintenance reserve line, all four scenarios</t>
        </is>
      </c>
      <c r="E22" s="7" t="inlineStr">
        <is>
          <t>5-20% — no manufacturer service-contract figure exists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2026-08-13T17:56:24Z</dcterms:created>
  <dcterms:modified xmlns:dcterms="http://purl.org/dc/terms/" xmlns:xsi="http://www.w3.org/2001/XMLSchema-instance" xsi:type="dcterms:W3CDTF">2026-08-13T19:12:53Z</dcterms:modified>
</cp:coreProperties>
</file>